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d5340bf9241cf52/Sigma4U/Uitleg ZZP fiscaal/"/>
    </mc:Choice>
  </mc:AlternateContent>
  <xr:revisionPtr revIDLastSave="40" documentId="13_ncr:1_{D3334261-A62D-4D35-A568-5FB2436B764E}" xr6:coauthVersionLast="47" xr6:coauthVersionMax="47" xr10:uidLastSave="{A84E8912-E4AE-4519-A5A3-9B11F7BA9DC7}"/>
  <bookViews>
    <workbookView xWindow="28680" yWindow="-120" windowWidth="29040" windowHeight="15840" tabRatio="953" activeTab="5" xr2:uid="{409834F5-298D-4E51-9352-92122F44AF6F}"/>
  </bookViews>
  <sheets>
    <sheet name="Vuistregels geen ondernemer" sheetId="9" r:id="rId1"/>
    <sheet name=" Vuistregel ondernemer" sheetId="10" r:id="rId2"/>
    <sheet name="Overzicht en calculatie" sheetId="1" state="hidden" r:id="rId3"/>
    <sheet name="6 Orientatie brutonetto" sheetId="11" r:id="rId4"/>
    <sheet name="8 Risico's" sheetId="6" r:id="rId5"/>
    <sheet name="Info belastingdienst" sheetId="2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11" l="1"/>
  <c r="I19" i="11" l="1"/>
  <c r="I22" i="11" s="1"/>
  <c r="K17" i="11"/>
  <c r="I17" i="11"/>
  <c r="E16" i="11"/>
  <c r="G17" i="11"/>
  <c r="D12" i="10"/>
  <c r="D13" i="10"/>
  <c r="D14" i="10"/>
  <c r="D15" i="10"/>
  <c r="D16" i="10"/>
  <c r="D17" i="10"/>
  <c r="D18" i="10"/>
  <c r="D19" i="10"/>
  <c r="D20" i="10"/>
  <c r="F12" i="10"/>
  <c r="F13" i="10"/>
  <c r="F14" i="10"/>
  <c r="F15" i="10"/>
  <c r="F16" i="10"/>
  <c r="F17" i="10"/>
  <c r="F18" i="10"/>
  <c r="F19" i="10"/>
  <c r="F20" i="10"/>
  <c r="F11" i="10"/>
  <c r="D11" i="10" s="1"/>
  <c r="B17" i="10"/>
  <c r="B18" i="10"/>
  <c r="B19" i="10"/>
  <c r="B20" i="10"/>
  <c r="B16" i="10"/>
  <c r="B15" i="10"/>
  <c r="B14" i="10"/>
  <c r="B13" i="10"/>
  <c r="B12" i="10"/>
  <c r="B11" i="10"/>
  <c r="B20" i="9"/>
  <c r="B19" i="9"/>
  <c r="B18" i="9"/>
  <c r="B17" i="9"/>
  <c r="B16" i="9"/>
  <c r="B15" i="9"/>
  <c r="B13" i="9"/>
  <c r="B14" i="9"/>
  <c r="B12" i="9"/>
  <c r="B11" i="9"/>
  <c r="G9" i="1"/>
  <c r="G17" i="1" s="1"/>
  <c r="E16" i="1"/>
  <c r="K17" i="1"/>
  <c r="I17" i="1"/>
  <c r="I19" i="1"/>
  <c r="I25" i="1" s="1"/>
  <c r="I25" i="11" l="1"/>
  <c r="J27" i="11"/>
  <c r="J28" i="11" s="1"/>
  <c r="E17" i="11"/>
  <c r="E19" i="11" s="1"/>
  <c r="E22" i="11" s="1"/>
  <c r="I22" i="1"/>
  <c r="J27" i="1" s="1"/>
  <c r="J28" i="1" s="1"/>
  <c r="E19" i="1"/>
  <c r="E22" i="1" s="1"/>
  <c r="F25" i="1" s="1"/>
  <c r="F26" i="1" s="1"/>
  <c r="E17" i="1"/>
  <c r="G24" i="11" l="1"/>
  <c r="F25" i="11" s="1"/>
  <c r="F26" i="1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Hans Dietvorst</author>
  </authors>
  <commentList>
    <comment ref="E1" authorId="0" shapeId="0" xr:uid="{CFB239B3-5D59-4C12-8A2C-A091460ADB65}">
      <text>
        <r>
          <rPr>
            <b/>
            <sz val="9"/>
            <color indexed="81"/>
            <rFont val="Tahoma"/>
            <family val="2"/>
          </rPr>
          <t>Hans Dietvorst:</t>
        </r>
        <r>
          <rPr>
            <sz val="9"/>
            <color indexed="81"/>
            <rFont val="Tahoma"/>
            <family val="2"/>
          </rPr>
          <t xml:space="preserve">
Spaargeldberekening weggelaten, grens 60.000</t>
        </r>
      </text>
    </comment>
    <comment ref="G9" authorId="0" shapeId="0" xr:uid="{3B8E993D-0780-49A3-87A4-747DB0FC299B}">
      <text>
        <r>
          <rPr>
            <b/>
            <sz val="9"/>
            <color indexed="81"/>
            <rFont val="Tahoma"/>
            <family val="2"/>
          </rPr>
          <t>Hans Dietvorst:</t>
        </r>
        <r>
          <rPr>
            <sz val="9"/>
            <color indexed="81"/>
            <rFont val="Tahoma"/>
            <family val="2"/>
          </rPr>
          <t xml:space="preserve">
Berekenen volgens deze tabel.
Inkomen lager dan € 36650 ? 
</t>
        </r>
        <r>
          <rPr>
            <b/>
            <i/>
            <sz val="9"/>
            <color indexed="81"/>
            <rFont val="Tahoma"/>
            <family val="2"/>
          </rPr>
          <t>Dan is dit bij benadering juist; anders exact uitrekenen.</t>
        </r>
      </text>
    </comment>
    <comment ref="G11" authorId="0" shapeId="0" xr:uid="{589D189E-1CDA-4783-8A3D-326709F57068}">
      <text>
        <r>
          <rPr>
            <b/>
            <sz val="9"/>
            <color indexed="81"/>
            <rFont val="Tahoma"/>
            <family val="2"/>
          </rPr>
          <t>Hans Dietvorst:</t>
        </r>
        <r>
          <rPr>
            <sz val="9"/>
            <color indexed="81"/>
            <rFont val="Tahoma"/>
            <family val="2"/>
          </rPr>
          <t xml:space="preserve">
Berekenen volgens deze tabel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Hans Dietvorst</author>
  </authors>
  <commentList>
    <comment ref="E1" authorId="0" shapeId="0" xr:uid="{D8A68D5A-FDD8-44DE-A201-B4F6FA220283}">
      <text>
        <r>
          <rPr>
            <b/>
            <sz val="9"/>
            <color indexed="81"/>
            <rFont val="Tahoma"/>
            <family val="2"/>
          </rPr>
          <t>Hans Dietvorst:</t>
        </r>
        <r>
          <rPr>
            <sz val="9"/>
            <color indexed="81"/>
            <rFont val="Tahoma"/>
            <family val="2"/>
          </rPr>
          <t xml:space="preserve">
Spaargeldberekening weggelaten, grens 60.000</t>
        </r>
      </text>
    </comment>
    <comment ref="G9" authorId="0" shapeId="0" xr:uid="{D420A1B7-0322-43E8-971C-53C2CED1669F}">
      <text>
        <r>
          <rPr>
            <b/>
            <sz val="9"/>
            <color indexed="81"/>
            <rFont val="Tahoma"/>
            <family val="2"/>
          </rPr>
          <t>Hans Dietvorst:</t>
        </r>
        <r>
          <rPr>
            <sz val="9"/>
            <color indexed="81"/>
            <rFont val="Tahoma"/>
            <family val="2"/>
          </rPr>
          <t xml:space="preserve">
Berekenen volgens deze tabel.
Inkomen lager dan € 36650 ? 
</t>
        </r>
        <r>
          <rPr>
            <b/>
            <i/>
            <sz val="9"/>
            <color indexed="81"/>
            <rFont val="Tahoma"/>
            <family val="2"/>
          </rPr>
          <t>Dan is dit bij benadering juist; anders exact uitrekenen.</t>
        </r>
      </text>
    </comment>
    <comment ref="K15" authorId="0" shapeId="0" xr:uid="{E61EB42C-83AB-4ACE-B19A-E92F8C0FBEBE}">
      <text>
        <r>
          <rPr>
            <b/>
            <sz val="9"/>
            <color indexed="81"/>
            <rFont val="Tahoma"/>
            <family val="2"/>
          </rPr>
          <t>Hans Dietvorst:</t>
        </r>
        <r>
          <rPr>
            <sz val="9"/>
            <color indexed="81"/>
            <rFont val="Tahoma"/>
            <family val="2"/>
          </rPr>
          <t xml:space="preserve">
Is eigenlijk een </t>
        </r>
        <r>
          <rPr>
            <b/>
            <sz val="9"/>
            <color indexed="81"/>
            <rFont val="Tahoma"/>
            <family val="2"/>
          </rPr>
          <t xml:space="preserve">tijdelijke </t>
        </r>
        <r>
          <rPr>
            <sz val="9"/>
            <color indexed="81"/>
            <rFont val="Tahoma"/>
            <family val="2"/>
          </rPr>
          <t>verhoging van de zelfstandigenaftrek</t>
        </r>
      </text>
    </comment>
    <comment ref="E23" authorId="0" shapeId="0" xr:uid="{EDA5B341-EE09-4980-9122-FF0CEB725E73}">
      <text>
        <r>
          <rPr>
            <b/>
            <sz val="9"/>
            <color indexed="81"/>
            <rFont val="Tahoma"/>
            <family val="2"/>
          </rPr>
          <t>Hans Dietvorst:</t>
        </r>
        <r>
          <rPr>
            <sz val="9"/>
            <color indexed="81"/>
            <rFont val="Tahoma"/>
            <family val="2"/>
          </rPr>
          <t xml:space="preserve">
Afhankelijk van </t>
        </r>
        <r>
          <rPr>
            <b/>
            <sz val="9"/>
            <color indexed="81"/>
            <rFont val="Tahoma"/>
            <family val="2"/>
          </rPr>
          <t>Belastbaar inkomen uit werk en woning
Berekenen of inschatting maken</t>
        </r>
      </text>
    </comment>
    <comment ref="G24" authorId="0" shapeId="0" xr:uid="{1E94306B-4458-41B3-B2E4-2CCFF4E401AF}">
      <text>
        <r>
          <rPr>
            <b/>
            <sz val="9"/>
            <color indexed="81"/>
            <rFont val="Tahoma"/>
            <charset val="1"/>
          </rPr>
          <t>Hans Dietvorst:</t>
        </r>
        <r>
          <rPr>
            <sz val="9"/>
            <color indexed="81"/>
            <rFont val="Tahoma"/>
            <charset val="1"/>
          </rPr>
          <t xml:space="preserve">
Let op: als je in loondienst werkt dan is dat deel van de te betalen belasting al ingehouden</t>
        </r>
      </text>
    </comment>
  </commentList>
</comments>
</file>

<file path=xl/sharedStrings.xml><?xml version="1.0" encoding="utf-8"?>
<sst xmlns="http://schemas.openxmlformats.org/spreadsheetml/2006/main" count="208" uniqueCount="116">
  <si>
    <t>Schijf</t>
  </si>
  <si>
    <t>%</t>
  </si>
  <si>
    <t>Algemene heffingskorting</t>
  </si>
  <si>
    <t>Arbeidskorting</t>
  </si>
  <si>
    <t>Totalen</t>
  </si>
  <si>
    <t>Belastingschijven</t>
  </si>
  <si>
    <t>Tot</t>
  </si>
  <si>
    <t>Vanaf</t>
  </si>
  <si>
    <t>Geen ondernemer voor de inkomstenbelasting</t>
  </si>
  <si>
    <t>Ondernemer voor de inkomstenbelasting</t>
  </si>
  <si>
    <t>Ondernemerscheck</t>
  </si>
  <si>
    <t>+</t>
  </si>
  <si>
    <t>-</t>
  </si>
  <si>
    <t>Is NUL als je als ondernemer aangifte doet</t>
  </si>
  <si>
    <t>Toelichting</t>
  </si>
  <si>
    <r>
      <t xml:space="preserve">Inkomsten uit </t>
    </r>
    <r>
      <rPr>
        <b/>
        <sz val="11"/>
        <color theme="0"/>
        <rFont val="Calibri"/>
        <family val="2"/>
        <scheme val="minor"/>
      </rPr>
      <t>overig</t>
    </r>
    <r>
      <rPr>
        <sz val="11"/>
        <color theme="0"/>
        <rFont val="Calibri"/>
        <family val="2"/>
        <scheme val="minor"/>
      </rPr>
      <t xml:space="preserve"> werk</t>
    </r>
  </si>
  <si>
    <t>tot € 10.351</t>
  </si>
  <si>
    <t>4,541% x arbeidsinkomen</t>
  </si>
  <si>
    <t>vanaf € 10.351 tot € 22.357</t>
  </si>
  <si>
    <t>€ 470 + 28,461% x (arbeidsinkomen - € 10.351)</t>
  </si>
  <si>
    <t>vanaf € 22.357 tot € 36.650</t>
  </si>
  <si>
    <t>€ 3.887 + 2,610% x (arbeidsinkomen - € 22.357)</t>
  </si>
  <si>
    <t>vanaf € 36.650 tot € 109.347</t>
  </si>
  <si>
    <t>€ 4.260 - 5,860% x (arbeidsinkomen - € 36.650)</t>
  </si>
  <si>
    <t>vanaf € 109.347</t>
  </si>
  <si>
    <t>€ 0</t>
  </si>
  <si>
    <t>Afhankelijk van inkomen: schatting maken</t>
  </si>
  <si>
    <t>Belastbaar inkomen uit werk en woning</t>
  </si>
  <si>
    <t>tot € 21.318</t>
  </si>
  <si>
    <t>€ 2.888</t>
  </si>
  <si>
    <t>vanaf € 21.318 tot € 69.399</t>
  </si>
  <si>
    <t>€ 2.888 - 6,007% x (belastbaar inkomen uit werk en woning - € 21.318)</t>
  </si>
  <si>
    <t>vanaf € 69.399</t>
  </si>
  <si>
    <t>Inkomsten uit werk (loondienst)</t>
  </si>
  <si>
    <t>Kosten  (bank, reiskosten,presentatiekosten etc.</t>
  </si>
  <si>
    <t>Uitgaven ANBI etc (bank, reiskosten,presentatiekosten etc.</t>
  </si>
  <si>
    <t>Eigen woningforfait, berekenen via WOZ</t>
  </si>
  <si>
    <t>Te betalen inkomstenbelasting</t>
  </si>
  <si>
    <t>Belastingtarieven 2022</t>
  </si>
  <si>
    <t>Netto jaarwinst</t>
  </si>
  <si>
    <t>Netto maandsalaris</t>
  </si>
  <si>
    <t xml:space="preserve">Inkomsten /omzet </t>
  </si>
  <si>
    <t>Exlusief BTW</t>
  </si>
  <si>
    <t>Presentatiekosten</t>
  </si>
  <si>
    <t>Inkoopkosten</t>
  </si>
  <si>
    <t>Kosten exl. BTW</t>
  </si>
  <si>
    <t>Automatisering-kosten</t>
  </si>
  <si>
    <t>Bankkosten etc</t>
  </si>
  <si>
    <t>Zelfstandigenaftrek (max 3 j)</t>
  </si>
  <si>
    <t>Startersaftrek</t>
  </si>
  <si>
    <t>Bijdrage ZvW</t>
  </si>
  <si>
    <t>Vennootschapsbelasting (15%)</t>
  </si>
  <si>
    <t>Bepaalt of je ondernemer voor de inkomstenbelasting bent</t>
  </si>
  <si>
    <t>Winst uit onderneming</t>
  </si>
  <si>
    <t>Arbeids-inkomen</t>
  </si>
  <si>
    <t>Belastbaar inkomen</t>
  </si>
  <si>
    <t>Risico's als ZZPer</t>
  </si>
  <si>
    <t>Weinig tot geen opdrachtgevers</t>
  </si>
  <si>
    <t>Risico</t>
  </si>
  <si>
    <t>Kans</t>
  </si>
  <si>
    <t>Effect</t>
  </si>
  <si>
    <t>Klein</t>
  </si>
  <si>
    <t>Verwaarloosbaar</t>
  </si>
  <si>
    <t>Maatregel</t>
  </si>
  <si>
    <t>Ziekte</t>
  </si>
  <si>
    <t>Erg klein</t>
  </si>
  <si>
    <t xml:space="preserve">Geen inkomen </t>
  </si>
  <si>
    <t>Aansprakelijk door klanten of dienstverleners</t>
  </si>
  <si>
    <t>?????</t>
  </si>
  <si>
    <t>??????</t>
  </si>
  <si>
    <t>WA verzekering persoonlijk of WA verzekring ZZP-er (?)</t>
  </si>
  <si>
    <t>Geen pensioenreservering</t>
  </si>
  <si>
    <t>Groot</t>
  </si>
  <si>
    <t>Mager pensioen (zie tab pensioen)</t>
  </si>
  <si>
    <t>Huis als buffer (verkopen) en/of  nalatenschap ouders</t>
  </si>
  <si>
    <t>-WW (onder voorwaarden ) https://youtu.be/nBCRs-c-GK0
- Opheffen bedrijf en in loondienst gaan werken</t>
  </si>
  <si>
    <t>Arbeidsongeval / niet meer kunnen werken</t>
  </si>
  <si>
    <t>Arbeidsongeschiktheidsverzekering als ZZP-er</t>
  </si>
  <si>
    <t>Bijtelling woning</t>
  </si>
  <si>
    <t>Wat is je WOZ waarde ?</t>
  </si>
  <si>
    <t>Eigen woning betaalde hypotheekrente</t>
  </si>
  <si>
    <t>Vennootschapsbelasting ondernemer</t>
  </si>
  <si>
    <t>0,45% van de WOZ waarde</t>
  </si>
  <si>
    <t>15 % van de winst uit onderneming</t>
  </si>
  <si>
    <t>5,5 % van de winst uit onderneming</t>
  </si>
  <si>
    <r>
      <t xml:space="preserve">Noot: je mag de winst  uit onderneming als </t>
    </r>
    <r>
      <rPr>
        <b/>
        <i/>
        <sz val="14"/>
        <color theme="1"/>
        <rFont val="Calibri"/>
        <family val="2"/>
        <scheme val="minor"/>
      </rPr>
      <t>prive opname zakelijke rekening oversluizen</t>
    </r>
    <r>
      <rPr>
        <sz val="14"/>
        <color theme="1"/>
        <rFont val="Calibri"/>
        <family val="2"/>
        <scheme val="minor"/>
      </rPr>
      <t xml:space="preserve"> naar je priverekening (wordt niet als salaris (inkomen) gezien</t>
    </r>
  </si>
  <si>
    <t>Afhankelijk van belastbaar inkomen: schatting maken</t>
  </si>
  <si>
    <t>Aannemelijk</t>
  </si>
  <si>
    <t>Tijdelijk te weinig geld op lopende rekening?</t>
  </si>
  <si>
    <t>Aan-en afvullen vanuit buffer</t>
  </si>
  <si>
    <t>onbeperkt</t>
  </si>
  <si>
    <t>Belastingtarieven 2022 particulieren</t>
  </si>
  <si>
    <t>Rekenvoorbeeld</t>
  </si>
  <si>
    <t>Belasting</t>
  </si>
  <si>
    <t>Inkomen</t>
  </si>
  <si>
    <t>Vennootschapsbelasting</t>
  </si>
  <si>
    <t>Bijdrage ZFW</t>
  </si>
  <si>
    <t>ZFW aanslag</t>
  </si>
  <si>
    <t>Belastingtarieven 2022 ondernemer</t>
  </si>
  <si>
    <t>Tarief</t>
  </si>
  <si>
    <t>Som Belastingen</t>
  </si>
  <si>
    <t>Belastingtarieven</t>
  </si>
  <si>
    <t>Wisselend inkomen per periode</t>
  </si>
  <si>
    <t>Boekhouding niet op orde</t>
  </si>
  <si>
    <t>Gedoe met belasting</t>
  </si>
  <si>
    <t>Uitbesteden : tarief als kosten opvoeren</t>
  </si>
  <si>
    <t>Inkomstenbelasting uit werk en woning</t>
  </si>
  <si>
    <t>Af: Algemene heffingskorting</t>
  </si>
  <si>
    <t>Kosten fiscale ondersteuning</t>
  </si>
  <si>
    <t>Inschakelen partij ?</t>
  </si>
  <si>
    <r>
      <t xml:space="preserve">Inkomsten uit </t>
    </r>
    <r>
      <rPr>
        <b/>
        <sz val="11"/>
        <color theme="0"/>
        <rFont val="Calibri"/>
        <family val="2"/>
        <scheme val="minor"/>
      </rPr>
      <t>overig</t>
    </r>
    <r>
      <rPr>
        <sz val="11"/>
        <color theme="0"/>
        <rFont val="Calibri"/>
        <family val="2"/>
        <scheme val="minor"/>
      </rPr>
      <t xml:space="preserve"> werk (ZZP)</t>
    </r>
  </si>
  <si>
    <t>Kosten  (bank, reiskosten,representatiekosten etc.</t>
  </si>
  <si>
    <t>Te betalen belasting totaal</t>
  </si>
  <si>
    <t>Te betalen belasting als ZZP-er</t>
  </si>
  <si>
    <t>Reresentatiekosten</t>
  </si>
  <si>
    <t xml:space="preserve">Ziektekostenverzekering als ZZP-er of opgebouwd buffer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</si>
</sst>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€&quot;\ #,##0.00;&quot;€&quot;\ \-#,##0.00"/>
    <numFmt numFmtId="44" formatCode="_ &quot;€&quot;\ * #,##0.00_ ;_ &quot;€&quot;\ * \-#,##0.00_ ;_ &quot;€&quot;\ * &quot;-&quot;??_ ;_ @_ "/>
    <numFmt numFmtId="164" formatCode="&quot;€&quot;\ #,##0.00"/>
    <numFmt numFmtId="165" formatCode="0.0"/>
  </numFmts>
  <fonts count="3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9"/>
      <color theme="0"/>
      <name val="Verdana"/>
      <family val="2"/>
    </font>
    <font>
      <sz val="16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sz val="22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1"/>
      <color theme="1"/>
      <name val="Verdana"/>
      <family val="2"/>
    </font>
    <font>
      <b/>
      <sz val="9"/>
      <color theme="1"/>
      <name val="Verdana"/>
      <family val="2"/>
    </font>
    <font>
      <sz val="9"/>
      <color theme="1"/>
      <name val="Verdana"/>
      <family val="2"/>
    </font>
    <font>
      <b/>
      <i/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333333"/>
      <name val="Arial"/>
      <family val="2"/>
    </font>
    <font>
      <b/>
      <sz val="18"/>
      <color rgb="FF641C76"/>
      <name val="Arial"/>
      <family val="2"/>
    </font>
    <font>
      <b/>
      <sz val="10"/>
      <color rgb="FF333333"/>
      <name val="Arial"/>
      <family val="2"/>
    </font>
    <font>
      <b/>
      <sz val="14"/>
      <color rgb="FF641C76"/>
      <name val="Arial"/>
      <family val="2"/>
    </font>
    <font>
      <sz val="22"/>
      <name val="Calibri"/>
      <family val="2"/>
      <scheme val="minor"/>
    </font>
    <font>
      <sz val="18"/>
      <name val="Calibri"/>
      <family val="2"/>
      <scheme val="minor"/>
    </font>
    <font>
      <sz val="20"/>
      <name val="Calibri"/>
      <family val="2"/>
      <scheme val="minor"/>
    </font>
    <font>
      <sz val="14"/>
      <color theme="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9"/>
      <color indexed="81"/>
      <name val="Tahoma"/>
      <family val="2"/>
    </font>
    <font>
      <sz val="18"/>
      <color theme="1"/>
      <name val="Calibri"/>
      <family val="2"/>
      <scheme val="minor"/>
    </font>
    <font>
      <sz val="22"/>
      <color theme="1"/>
      <name val="Verdana"/>
      <family val="2"/>
    </font>
    <font>
      <sz val="24"/>
      <color theme="0"/>
      <name val="Calibri"/>
      <family val="2"/>
      <scheme val="minor"/>
    </font>
    <font>
      <sz val="24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6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21">
    <xf numFmtId="0" fontId="0" fillId="0" borderId="0" xfId="0"/>
    <xf numFmtId="0" fontId="0" fillId="0" borderId="0" xfId="0" applyAlignment="1">
      <alignment horizontal="center"/>
    </xf>
    <xf numFmtId="44" fontId="0" fillId="0" borderId="0" xfId="0" applyNumberFormat="1" applyAlignment="1">
      <alignment horizontal="center"/>
    </xf>
    <xf numFmtId="0" fontId="3" fillId="0" borderId="0" xfId="0" applyFont="1" applyFill="1" applyAlignment="1">
      <alignment horizontal="center"/>
    </xf>
    <xf numFmtId="44" fontId="0" fillId="0" borderId="0" xfId="0" applyNumberFormat="1" applyFill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164" fontId="0" fillId="0" borderId="12" xfId="0" applyNumberFormat="1" applyFill="1" applyBorder="1" applyAlignment="1">
      <alignment horizontal="center"/>
    </xf>
    <xf numFmtId="164" fontId="0" fillId="0" borderId="11" xfId="0" applyNumberFormat="1" applyFill="1" applyBorder="1" applyAlignment="1">
      <alignment horizontal="center"/>
    </xf>
    <xf numFmtId="164" fontId="0" fillId="0" borderId="30" xfId="0" applyNumberForma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0" xfId="0" applyBorder="1"/>
    <xf numFmtId="0" fontId="0" fillId="0" borderId="25" xfId="0" applyBorder="1"/>
    <xf numFmtId="0" fontId="0" fillId="0" borderId="13" xfId="0" applyBorder="1"/>
    <xf numFmtId="44" fontId="0" fillId="0" borderId="13" xfId="0" applyNumberFormat="1" applyFill="1" applyBorder="1" applyAlignment="1">
      <alignment horizontal="center"/>
    </xf>
    <xf numFmtId="44" fontId="0" fillId="0" borderId="0" xfId="0" applyNumberFormat="1" applyBorder="1" applyAlignment="1">
      <alignment horizontal="center"/>
    </xf>
    <xf numFmtId="44" fontId="0" fillId="0" borderId="25" xfId="0" applyNumberFormat="1" applyBorder="1" applyAlignment="1">
      <alignment horizontal="center"/>
    </xf>
    <xf numFmtId="44" fontId="0" fillId="0" borderId="13" xfId="0" applyNumberFormat="1" applyBorder="1" applyAlignment="1">
      <alignment horizontal="center"/>
    </xf>
    <xf numFmtId="44" fontId="0" fillId="0" borderId="25" xfId="0" applyNumberFormat="1" applyFill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13" xfId="0" applyFill="1" applyBorder="1"/>
    <xf numFmtId="0" fontId="0" fillId="0" borderId="0" xfId="0" applyFill="1" applyBorder="1" applyAlignment="1">
      <alignment horizontal="center"/>
    </xf>
    <xf numFmtId="0" fontId="11" fillId="5" borderId="0" xfId="0" applyFont="1" applyFill="1"/>
    <xf numFmtId="0" fontId="11" fillId="3" borderId="0" xfId="0" applyFont="1" applyFill="1"/>
    <xf numFmtId="164" fontId="0" fillId="0" borderId="2" xfId="0" applyNumberFormat="1" applyFill="1" applyBorder="1" applyAlignment="1">
      <alignment horizontal="center"/>
    </xf>
    <xf numFmtId="44" fontId="0" fillId="0" borderId="0" xfId="0" applyNumberFormat="1" applyFill="1" applyBorder="1" applyAlignment="1">
      <alignment horizontal="center"/>
    </xf>
    <xf numFmtId="164" fontId="0" fillId="0" borderId="40" xfId="0" applyNumberFormat="1" applyFill="1" applyBorder="1" applyAlignment="1">
      <alignment horizontal="center"/>
    </xf>
    <xf numFmtId="44" fontId="7" fillId="9" borderId="37" xfId="0" applyNumberFormat="1" applyFont="1" applyFill="1" applyBorder="1" applyAlignment="1">
      <alignment horizontal="center" vertical="center"/>
    </xf>
    <xf numFmtId="0" fontId="13" fillId="11" borderId="39" xfId="0" applyFont="1" applyFill="1" applyBorder="1" applyAlignment="1">
      <alignment horizontal="center"/>
    </xf>
    <xf numFmtId="0" fontId="9" fillId="0" borderId="0" xfId="0" applyFont="1" applyFill="1" applyAlignment="1">
      <alignment vertical="center" wrapText="1"/>
    </xf>
    <xf numFmtId="0" fontId="8" fillId="2" borderId="18" xfId="0" applyFont="1" applyFill="1" applyBorder="1" applyAlignment="1">
      <alignment horizontal="left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14" fillId="0" borderId="36" xfId="0" quotePrefix="1" applyFont="1" applyBorder="1" applyAlignment="1">
      <alignment horizontal="center"/>
    </xf>
    <xf numFmtId="0" fontId="14" fillId="0" borderId="38" xfId="0" quotePrefix="1" applyFont="1" applyBorder="1" applyAlignment="1">
      <alignment horizontal="center"/>
    </xf>
    <xf numFmtId="0" fontId="0" fillId="7" borderId="6" xfId="0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/>
    </xf>
    <xf numFmtId="44" fontId="0" fillId="7" borderId="1" xfId="0" applyNumberFormat="1" applyFont="1" applyFill="1" applyBorder="1" applyAlignment="1">
      <alignment horizontal="center"/>
    </xf>
    <xf numFmtId="7" fontId="15" fillId="7" borderId="7" xfId="0" applyNumberFormat="1" applyFont="1" applyFill="1" applyBorder="1"/>
    <xf numFmtId="0" fontId="0" fillId="7" borderId="8" xfId="0" applyFont="1" applyFill="1" applyBorder="1" applyAlignment="1">
      <alignment horizontal="center" vertical="center"/>
    </xf>
    <xf numFmtId="0" fontId="0" fillId="7" borderId="9" xfId="0" applyFont="1" applyFill="1" applyBorder="1" applyAlignment="1">
      <alignment horizontal="center" vertical="center"/>
    </xf>
    <xf numFmtId="44" fontId="15" fillId="7" borderId="9" xfId="0" applyNumberFormat="1" applyFont="1" applyFill="1" applyBorder="1" applyAlignment="1">
      <alignment vertical="center"/>
    </xf>
    <xf numFmtId="44" fontId="0" fillId="7" borderId="10" xfId="0" applyNumberFormat="1" applyFont="1" applyFill="1" applyBorder="1" applyAlignment="1">
      <alignment horizontal="center" vertical="center"/>
    </xf>
    <xf numFmtId="0" fontId="16" fillId="7" borderId="6" xfId="0" applyFont="1" applyFill="1" applyBorder="1" applyAlignment="1">
      <alignment horizontal="left" vertical="center"/>
    </xf>
    <xf numFmtId="0" fontId="16" fillId="7" borderId="8" xfId="0" applyFont="1" applyFill="1" applyBorder="1" applyAlignment="1">
      <alignment horizontal="left" vertical="center"/>
    </xf>
    <xf numFmtId="0" fontId="16" fillId="7" borderId="1" xfId="0" applyFont="1" applyFill="1" applyBorder="1" applyAlignment="1">
      <alignment horizontal="left" vertical="center"/>
    </xf>
    <xf numFmtId="0" fontId="16" fillId="7" borderId="1" xfId="0" applyFont="1" applyFill="1" applyBorder="1" applyAlignment="1">
      <alignment horizontal="left" vertical="center" wrapText="1"/>
    </xf>
    <xf numFmtId="0" fontId="3" fillId="8" borderId="29" xfId="0" applyFont="1" applyFill="1" applyBorder="1" applyAlignment="1">
      <alignment horizontal="center" vertical="center"/>
    </xf>
    <xf numFmtId="0" fontId="3" fillId="8" borderId="29" xfId="0" applyFont="1" applyFill="1" applyBorder="1" applyAlignment="1">
      <alignment horizontal="center" vertical="center" wrapText="1"/>
    </xf>
    <xf numFmtId="0" fontId="3" fillId="8" borderId="3" xfId="0" applyFont="1" applyFill="1" applyBorder="1" applyAlignment="1">
      <alignment horizontal="center" vertical="center" wrapText="1"/>
    </xf>
    <xf numFmtId="0" fontId="3" fillId="5" borderId="13" xfId="0" applyFont="1" applyFill="1" applyBorder="1" applyAlignment="1">
      <alignment horizontal="center"/>
    </xf>
    <xf numFmtId="0" fontId="3" fillId="5" borderId="11" xfId="0" applyFont="1" applyFill="1" applyBorder="1" applyAlignment="1">
      <alignment horizontal="center" vertical="center"/>
    </xf>
    <xf numFmtId="0" fontId="3" fillId="6" borderId="18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 vertical="center" wrapText="1"/>
    </xf>
    <xf numFmtId="0" fontId="3" fillId="6" borderId="29" xfId="0" applyFont="1" applyFill="1" applyBorder="1" applyAlignment="1">
      <alignment horizontal="center" vertical="center"/>
    </xf>
    <xf numFmtId="0" fontId="3" fillId="6" borderId="29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164" fontId="0" fillId="0" borderId="0" xfId="0" applyNumberFormat="1" applyBorder="1" applyAlignment="1">
      <alignment horizontal="center"/>
    </xf>
    <xf numFmtId="164" fontId="0" fillId="14" borderId="42" xfId="0" applyNumberFormat="1" applyFill="1" applyBorder="1" applyAlignment="1">
      <alignment horizontal="center"/>
    </xf>
    <xf numFmtId="164" fontId="6" fillId="14" borderId="43" xfId="0" applyNumberFormat="1" applyFont="1" applyFill="1" applyBorder="1" applyAlignment="1">
      <alignment horizontal="center" vertical="center"/>
    </xf>
    <xf numFmtId="164" fontId="6" fillId="14" borderId="38" xfId="0" applyNumberFormat="1" applyFont="1" applyFill="1" applyBorder="1" applyAlignment="1">
      <alignment horizontal="center" vertical="center"/>
    </xf>
    <xf numFmtId="164" fontId="27" fillId="14" borderId="0" xfId="0" applyNumberFormat="1" applyFont="1" applyFill="1" applyAlignment="1">
      <alignment horizontal="center"/>
    </xf>
    <xf numFmtId="164" fontId="6" fillId="14" borderId="36" xfId="0" applyNumberFormat="1" applyFont="1" applyFill="1" applyBorder="1" applyAlignment="1">
      <alignment horizontal="center" vertical="center"/>
    </xf>
    <xf numFmtId="0" fontId="21" fillId="0" borderId="36" xfId="0" applyNumberFormat="1" applyFont="1" applyBorder="1" applyAlignment="1">
      <alignment horizontal="center"/>
    </xf>
    <xf numFmtId="0" fontId="28" fillId="5" borderId="0" xfId="0" applyFont="1" applyFill="1" applyAlignment="1">
      <alignment wrapText="1"/>
    </xf>
    <xf numFmtId="164" fontId="0" fillId="14" borderId="30" xfId="0" applyNumberFormat="1" applyFill="1" applyBorder="1" applyAlignment="1">
      <alignment horizontal="center"/>
    </xf>
    <xf numFmtId="0" fontId="0" fillId="0" borderId="37" xfId="0" applyBorder="1" applyAlignment="1">
      <alignment horizontal="center"/>
    </xf>
    <xf numFmtId="164" fontId="27" fillId="14" borderId="0" xfId="0" applyNumberFormat="1" applyFont="1" applyFill="1" applyAlignment="1">
      <alignment horizontal="center"/>
    </xf>
    <xf numFmtId="0" fontId="12" fillId="4" borderId="6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7" fillId="7" borderId="6" xfId="0" applyFont="1" applyFill="1" applyBorder="1" applyAlignment="1">
      <alignment horizontal="center" vertical="center"/>
    </xf>
    <xf numFmtId="44" fontId="7" fillId="7" borderId="1" xfId="0" applyNumberFormat="1" applyFont="1" applyFill="1" applyBorder="1" applyAlignment="1">
      <alignment horizontal="center"/>
    </xf>
    <xf numFmtId="7" fontId="32" fillId="7" borderId="7" xfId="0" applyNumberFormat="1" applyFont="1" applyFill="1" applyBorder="1"/>
    <xf numFmtId="0" fontId="7" fillId="7" borderId="8" xfId="0" applyFont="1" applyFill="1" applyBorder="1" applyAlignment="1">
      <alignment horizontal="center" vertical="center"/>
    </xf>
    <xf numFmtId="44" fontId="32" fillId="7" borderId="9" xfId="0" applyNumberFormat="1" applyFont="1" applyFill="1" applyBorder="1" applyAlignment="1">
      <alignment vertical="center"/>
    </xf>
    <xf numFmtId="44" fontId="7" fillId="7" borderId="10" xfId="0" applyNumberFormat="1" applyFont="1" applyFill="1" applyBorder="1" applyAlignment="1">
      <alignment horizontal="center" vertical="center"/>
    </xf>
    <xf numFmtId="165" fontId="7" fillId="7" borderId="9" xfId="0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center"/>
    </xf>
    <xf numFmtId="0" fontId="31" fillId="15" borderId="1" xfId="0" applyFont="1" applyFill="1" applyBorder="1" applyAlignment="1">
      <alignment horizontal="center"/>
    </xf>
    <xf numFmtId="0" fontId="33" fillId="0" borderId="0" xfId="0" applyFont="1" applyFill="1" applyAlignment="1"/>
    <xf numFmtId="0" fontId="34" fillId="0" borderId="0" xfId="0" applyFont="1" applyFill="1" applyAlignment="1"/>
    <xf numFmtId="0" fontId="31" fillId="15" borderId="3" xfId="0" applyFont="1" applyFill="1" applyBorder="1" applyAlignment="1">
      <alignment horizontal="center"/>
    </xf>
    <xf numFmtId="164" fontId="31" fillId="0" borderId="6" xfId="0" applyNumberFormat="1" applyFont="1" applyBorder="1" applyAlignment="1">
      <alignment horizontal="center"/>
    </xf>
    <xf numFmtId="164" fontId="31" fillId="0" borderId="8" xfId="0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44" fontId="7" fillId="0" borderId="0" xfId="0" applyNumberFormat="1" applyFont="1" applyFill="1" applyBorder="1" applyAlignment="1">
      <alignment horizontal="center"/>
    </xf>
    <xf numFmtId="7" fontId="32" fillId="0" borderId="0" xfId="0" applyNumberFormat="1" applyFont="1" applyFill="1" applyBorder="1"/>
    <xf numFmtId="44" fontId="32" fillId="0" borderId="0" xfId="0" applyNumberFormat="1" applyFont="1" applyFill="1" applyBorder="1" applyAlignment="1">
      <alignment vertical="center"/>
    </xf>
    <xf numFmtId="44" fontId="7" fillId="0" borderId="0" xfId="0" applyNumberFormat="1" applyFont="1" applyFill="1" applyBorder="1" applyAlignment="1">
      <alignment horizontal="center" vertical="center"/>
    </xf>
    <xf numFmtId="165" fontId="7" fillId="7" borderId="7" xfId="0" applyNumberFormat="1" applyFont="1" applyFill="1" applyBorder="1" applyAlignment="1">
      <alignment horizontal="center"/>
    </xf>
    <xf numFmtId="165" fontId="7" fillId="7" borderId="10" xfId="0" applyNumberFormat="1" applyFont="1" applyFill="1" applyBorder="1" applyAlignment="1">
      <alignment horizontal="center" vertical="center"/>
    </xf>
    <xf numFmtId="0" fontId="31" fillId="15" borderId="46" xfId="0" applyFont="1" applyFill="1" applyBorder="1" applyAlignment="1">
      <alignment horizontal="center"/>
    </xf>
    <xf numFmtId="164" fontId="31" fillId="0" borderId="49" xfId="0" applyNumberFormat="1" applyFont="1" applyBorder="1" applyAlignment="1">
      <alignment horizontal="center"/>
    </xf>
    <xf numFmtId="164" fontId="31" fillId="0" borderId="50" xfId="0" applyNumberFormat="1" applyFont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164" fontId="31" fillId="15" borderId="51" xfId="0" applyNumberFormat="1" applyFont="1" applyFill="1" applyBorder="1" applyAlignment="1">
      <alignment horizontal="center"/>
    </xf>
    <xf numFmtId="164" fontId="31" fillId="15" borderId="52" xfId="0" applyNumberFormat="1" applyFont="1" applyFill="1" applyBorder="1" applyAlignment="1">
      <alignment horizontal="center"/>
    </xf>
    <xf numFmtId="0" fontId="12" fillId="0" borderId="0" xfId="0" applyFont="1" applyFill="1" applyBorder="1" applyAlignment="1"/>
    <xf numFmtId="0" fontId="3" fillId="0" borderId="3" xfId="0" applyFont="1" applyFill="1" applyBorder="1" applyAlignment="1">
      <alignment horizontal="center" vertical="center" wrapText="1"/>
    </xf>
    <xf numFmtId="44" fontId="31" fillId="14" borderId="0" xfId="0" applyNumberFormat="1" applyFont="1" applyFill="1"/>
    <xf numFmtId="0" fontId="0" fillId="16" borderId="0" xfId="0" applyFill="1"/>
    <xf numFmtId="2" fontId="7" fillId="7" borderId="1" xfId="0" applyNumberFormat="1" applyFont="1" applyFill="1" applyBorder="1" applyAlignment="1">
      <alignment horizontal="center"/>
    </xf>
    <xf numFmtId="0" fontId="12" fillId="8" borderId="33" xfId="0" applyFont="1" applyFill="1" applyBorder="1" applyAlignment="1">
      <alignment horizontal="center"/>
    </xf>
    <xf numFmtId="0" fontId="12" fillId="8" borderId="34" xfId="0" applyFont="1" applyFill="1" applyBorder="1" applyAlignment="1">
      <alignment horizontal="center"/>
    </xf>
    <xf numFmtId="0" fontId="12" fillId="8" borderId="35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33" fillId="2" borderId="44" xfId="0" applyFont="1" applyFill="1" applyBorder="1" applyAlignment="1">
      <alignment horizontal="center"/>
    </xf>
    <xf numFmtId="164" fontId="31" fillId="0" borderId="1" xfId="0" applyNumberFormat="1" applyFont="1" applyBorder="1" applyAlignment="1">
      <alignment horizontal="center"/>
    </xf>
    <xf numFmtId="164" fontId="31" fillId="0" borderId="7" xfId="0" applyNumberFormat="1" applyFont="1" applyBorder="1" applyAlignment="1">
      <alignment horizontal="center"/>
    </xf>
    <xf numFmtId="0" fontId="12" fillId="2" borderId="45" xfId="0" applyFont="1" applyFill="1" applyBorder="1" applyAlignment="1">
      <alignment horizontal="center"/>
    </xf>
    <xf numFmtId="0" fontId="12" fillId="2" borderId="47" xfId="0" applyFont="1" applyFill="1" applyBorder="1" applyAlignment="1">
      <alignment horizontal="center"/>
    </xf>
    <xf numFmtId="164" fontId="31" fillId="0" borderId="14" xfId="0" applyNumberFormat="1" applyFont="1" applyBorder="1" applyAlignment="1">
      <alignment horizontal="center"/>
    </xf>
    <xf numFmtId="0" fontId="31" fillId="15" borderId="4" xfId="0" applyFont="1" applyFill="1" applyBorder="1" applyAlignment="1">
      <alignment horizontal="center"/>
    </xf>
    <xf numFmtId="0" fontId="31" fillId="15" borderId="5" xfId="0" applyFont="1" applyFill="1" applyBorder="1" applyAlignment="1">
      <alignment horizontal="center"/>
    </xf>
    <xf numFmtId="0" fontId="33" fillId="2" borderId="0" xfId="0" applyFont="1" applyFill="1" applyBorder="1" applyAlignment="1">
      <alignment horizontal="center"/>
    </xf>
    <xf numFmtId="0" fontId="31" fillId="15" borderId="48" xfId="0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2" borderId="19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3" fillId="2" borderId="33" xfId="0" applyFont="1" applyFill="1" applyBorder="1" applyAlignment="1">
      <alignment horizontal="center"/>
    </xf>
    <xf numFmtId="0" fontId="3" fillId="2" borderId="34" xfId="0" applyFont="1" applyFill="1" applyBorder="1" applyAlignment="1">
      <alignment horizontal="center"/>
    </xf>
    <xf numFmtId="0" fontId="3" fillId="2" borderId="35" xfId="0" applyFont="1" applyFill="1" applyBorder="1" applyAlignment="1">
      <alignment horizontal="center"/>
    </xf>
    <xf numFmtId="10" fontId="21" fillId="0" borderId="37" xfId="0" applyNumberFormat="1" applyFont="1" applyBorder="1" applyAlignment="1">
      <alignment horizontal="center"/>
    </xf>
    <xf numFmtId="10" fontId="21" fillId="0" borderId="38" xfId="0" applyNumberFormat="1" applyFont="1" applyBorder="1" applyAlignment="1">
      <alignment horizontal="center"/>
    </xf>
    <xf numFmtId="44" fontId="10" fillId="8" borderId="13" xfId="0" applyNumberFormat="1" applyFont="1" applyFill="1" applyBorder="1" applyAlignment="1">
      <alignment horizontal="center"/>
    </xf>
    <xf numFmtId="44" fontId="10" fillId="8" borderId="0" xfId="0" applyNumberFormat="1" applyFont="1" applyFill="1" applyBorder="1" applyAlignment="1">
      <alignment horizontal="center"/>
    </xf>
    <xf numFmtId="44" fontId="10" fillId="8" borderId="25" xfId="0" applyNumberFormat="1" applyFont="1" applyFill="1" applyBorder="1" applyAlignment="1">
      <alignment horizontal="center"/>
    </xf>
    <xf numFmtId="44" fontId="26" fillId="14" borderId="26" xfId="0" applyNumberFormat="1" applyFont="1" applyFill="1" applyBorder="1" applyAlignment="1"/>
    <xf numFmtId="44" fontId="26" fillId="14" borderId="27" xfId="0" applyNumberFormat="1" applyFont="1" applyFill="1" applyBorder="1" applyAlignment="1"/>
    <xf numFmtId="44" fontId="26" fillId="14" borderId="28" xfId="0" applyNumberFormat="1" applyFont="1" applyFill="1" applyBorder="1" applyAlignment="1"/>
    <xf numFmtId="0" fontId="1" fillId="2" borderId="18" xfId="0" applyFont="1" applyFill="1" applyBorder="1" applyAlignment="1">
      <alignment horizontal="center" vertical="center" textRotation="180"/>
    </xf>
    <xf numFmtId="0" fontId="1" fillId="2" borderId="13" xfId="0" applyFont="1" applyFill="1" applyBorder="1" applyAlignment="1">
      <alignment horizontal="center" vertical="center" textRotation="180"/>
    </xf>
    <xf numFmtId="0" fontId="1" fillId="2" borderId="26" xfId="0" applyFont="1" applyFill="1" applyBorder="1" applyAlignment="1">
      <alignment horizontal="center" vertical="center" textRotation="180"/>
    </xf>
    <xf numFmtId="164" fontId="25" fillId="14" borderId="26" xfId="0" applyNumberFormat="1" applyFont="1" applyFill="1" applyBorder="1" applyAlignment="1">
      <alignment horizontal="center"/>
    </xf>
    <xf numFmtId="164" fontId="25" fillId="14" borderId="27" xfId="0" applyNumberFormat="1" applyFont="1" applyFill="1" applyBorder="1" applyAlignment="1">
      <alignment horizontal="center"/>
    </xf>
    <xf numFmtId="164" fontId="25" fillId="14" borderId="28" xfId="0" applyNumberFormat="1" applyFont="1" applyFill="1" applyBorder="1" applyAlignment="1">
      <alignment horizontal="center"/>
    </xf>
    <xf numFmtId="44" fontId="12" fillId="8" borderId="0" xfId="0" applyNumberFormat="1" applyFont="1" applyFill="1" applyAlignment="1">
      <alignment horizontal="center"/>
    </xf>
    <xf numFmtId="44" fontId="26" fillId="14" borderId="0" xfId="0" applyNumberFormat="1" applyFont="1" applyFill="1" applyAlignment="1"/>
    <xf numFmtId="0" fontId="0" fillId="0" borderId="20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44" fontId="19" fillId="12" borderId="13" xfId="0" applyNumberFormat="1" applyFont="1" applyFill="1" applyBorder="1" applyAlignment="1">
      <alignment horizontal="center"/>
    </xf>
    <xf numFmtId="44" fontId="19" fillId="12" borderId="0" xfId="0" applyNumberFormat="1" applyFont="1" applyFill="1" applyBorder="1" applyAlignment="1">
      <alignment horizontal="center"/>
    </xf>
    <xf numFmtId="44" fontId="19" fillId="12" borderId="25" xfId="0" applyNumberFormat="1" applyFont="1" applyFill="1" applyBorder="1" applyAlignment="1">
      <alignment horizontal="center"/>
    </xf>
    <xf numFmtId="44" fontId="12" fillId="8" borderId="13" xfId="0" applyNumberFormat="1" applyFont="1" applyFill="1" applyBorder="1" applyAlignment="1">
      <alignment horizontal="center"/>
    </xf>
    <xf numFmtId="44" fontId="12" fillId="8" borderId="0" xfId="0" applyNumberFormat="1" applyFont="1" applyFill="1" applyBorder="1" applyAlignment="1">
      <alignment horizontal="center"/>
    </xf>
    <xf numFmtId="44" fontId="12" fillId="8" borderId="25" xfId="0" applyNumberFormat="1" applyFont="1" applyFill="1" applyBorder="1" applyAlignment="1">
      <alignment horizontal="center"/>
    </xf>
    <xf numFmtId="44" fontId="26" fillId="14" borderId="13" xfId="0" applyNumberFormat="1" applyFont="1" applyFill="1" applyBorder="1" applyAlignment="1"/>
    <xf numFmtId="44" fontId="26" fillId="14" borderId="0" xfId="0" applyNumberFormat="1" applyFont="1" applyFill="1" applyBorder="1" applyAlignment="1"/>
    <xf numFmtId="44" fontId="26" fillId="14" borderId="25" xfId="0" applyNumberFormat="1" applyFont="1" applyFill="1" applyBorder="1" applyAlignment="1"/>
    <xf numFmtId="0" fontId="9" fillId="5" borderId="31" xfId="0" applyFont="1" applyFill="1" applyBorder="1" applyAlignment="1">
      <alignment horizontal="center"/>
    </xf>
    <xf numFmtId="0" fontId="9" fillId="5" borderId="32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164" fontId="27" fillId="14" borderId="0" xfId="0" applyNumberFormat="1" applyFont="1" applyFill="1" applyAlignment="1">
      <alignment horizontal="center"/>
    </xf>
    <xf numFmtId="0" fontId="9" fillId="6" borderId="3" xfId="0" applyFont="1" applyFill="1" applyBorder="1" applyAlignment="1">
      <alignment horizontal="center"/>
    </xf>
    <xf numFmtId="0" fontId="9" fillId="6" borderId="4" xfId="0" applyFont="1" applyFill="1" applyBorder="1" applyAlignment="1">
      <alignment horizontal="center"/>
    </xf>
    <xf numFmtId="0" fontId="9" fillId="6" borderId="5" xfId="0" applyFont="1" applyFill="1" applyBorder="1" applyAlignment="1">
      <alignment horizontal="center"/>
    </xf>
    <xf numFmtId="44" fontId="18" fillId="6" borderId="11" xfId="0" applyNumberFormat="1" applyFont="1" applyFill="1" applyBorder="1" applyAlignment="1">
      <alignment horizontal="center" vertical="center" wrapText="1"/>
    </xf>
    <xf numFmtId="44" fontId="18" fillId="6" borderId="12" xfId="0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" fillId="11" borderId="40" xfId="0" applyFont="1" applyFill="1" applyBorder="1" applyAlignment="1">
      <alignment horizontal="center" wrapText="1"/>
    </xf>
    <xf numFmtId="0" fontId="2" fillId="11" borderId="41" xfId="0" applyFont="1" applyFill="1" applyBorder="1" applyAlignment="1">
      <alignment horizontal="center" wrapText="1"/>
    </xf>
    <xf numFmtId="0" fontId="20" fillId="11" borderId="41" xfId="0" applyFont="1" applyFill="1" applyBorder="1" applyAlignment="1">
      <alignment horizontal="center" vertical="center" wrapText="1"/>
    </xf>
    <xf numFmtId="0" fontId="9" fillId="8" borderId="33" xfId="0" applyFont="1" applyFill="1" applyBorder="1" applyAlignment="1">
      <alignment horizontal="center"/>
    </xf>
    <xf numFmtId="0" fontId="9" fillId="8" borderId="34" xfId="0" applyFont="1" applyFill="1" applyBorder="1" applyAlignment="1">
      <alignment horizontal="center"/>
    </xf>
    <xf numFmtId="0" fontId="9" fillId="8" borderId="35" xfId="0" applyFont="1" applyFill="1" applyBorder="1" applyAlignment="1">
      <alignment horizontal="center"/>
    </xf>
    <xf numFmtId="0" fontId="17" fillId="7" borderId="14" xfId="0" applyFont="1" applyFill="1" applyBorder="1" applyAlignment="1">
      <alignment horizontal="center" vertical="center" wrapText="1"/>
    </xf>
    <xf numFmtId="0" fontId="17" fillId="7" borderId="15" xfId="0" applyFont="1" applyFill="1" applyBorder="1" applyAlignment="1">
      <alignment horizontal="center" vertical="center" wrapText="1"/>
    </xf>
    <xf numFmtId="0" fontId="17" fillId="7" borderId="21" xfId="0" applyFont="1" applyFill="1" applyBorder="1" applyAlignment="1">
      <alignment horizontal="center" vertical="center" wrapText="1"/>
    </xf>
    <xf numFmtId="0" fontId="17" fillId="7" borderId="22" xfId="0" applyFont="1" applyFill="1" applyBorder="1" applyAlignment="1">
      <alignment horizontal="center" vertical="center" wrapText="1"/>
    </xf>
    <xf numFmtId="0" fontId="17" fillId="7" borderId="23" xfId="0" applyFont="1" applyFill="1" applyBorder="1" applyAlignment="1">
      <alignment horizontal="center" vertical="center" wrapText="1"/>
    </xf>
    <xf numFmtId="0" fontId="17" fillId="7" borderId="2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164" fontId="0" fillId="0" borderId="19" xfId="0" applyNumberFormat="1" applyFill="1" applyBorder="1" applyAlignment="1">
      <alignment horizontal="center"/>
    </xf>
    <xf numFmtId="44" fontId="0" fillId="0" borderId="19" xfId="0" applyNumberFormat="1" applyFill="1" applyBorder="1" applyAlignment="1">
      <alignment horizontal="center"/>
    </xf>
    <xf numFmtId="44" fontId="3" fillId="8" borderId="0" xfId="0" applyNumberFormat="1" applyFont="1" applyFill="1" applyAlignment="1">
      <alignment horizontal="center"/>
    </xf>
    <xf numFmtId="0" fontId="20" fillId="5" borderId="18" xfId="0" applyFont="1" applyFill="1" applyBorder="1" applyAlignment="1">
      <alignment horizontal="center"/>
    </xf>
    <xf numFmtId="0" fontId="20" fillId="5" borderId="19" xfId="0" applyFont="1" applyFill="1" applyBorder="1" applyAlignment="1">
      <alignment horizontal="center"/>
    </xf>
    <xf numFmtId="0" fontId="20" fillId="5" borderId="20" xfId="0" applyFont="1" applyFill="1" applyBorder="1" applyAlignment="1">
      <alignment horizontal="center"/>
    </xf>
    <xf numFmtId="0" fontId="37" fillId="2" borderId="26" xfId="0" applyFont="1" applyFill="1" applyBorder="1" applyAlignment="1">
      <alignment horizontal="center"/>
    </xf>
    <xf numFmtId="0" fontId="37" fillId="2" borderId="27" xfId="0" applyFont="1" applyFill="1" applyBorder="1" applyAlignment="1">
      <alignment horizontal="center"/>
    </xf>
    <xf numFmtId="164" fontId="20" fillId="0" borderId="3" xfId="0" applyNumberFormat="1" applyFont="1" applyBorder="1" applyAlignment="1">
      <alignment horizontal="center" wrapText="1"/>
    </xf>
    <xf numFmtId="164" fontId="20" fillId="0" borderId="4" xfId="0" applyNumberFormat="1" applyFont="1" applyBorder="1" applyAlignment="1">
      <alignment horizontal="center" wrapText="1"/>
    </xf>
    <xf numFmtId="164" fontId="20" fillId="0" borderId="5" xfId="0" applyNumberFormat="1" applyFont="1" applyBorder="1" applyAlignment="1">
      <alignment horizontal="center" wrapText="1"/>
    </xf>
    <xf numFmtId="164" fontId="20" fillId="0" borderId="3" xfId="0" quotePrefix="1" applyNumberFormat="1" applyFont="1" applyBorder="1" applyAlignment="1">
      <alignment horizontal="left" wrapText="1"/>
    </xf>
    <xf numFmtId="164" fontId="20" fillId="0" borderId="4" xfId="0" applyNumberFormat="1" applyFont="1" applyBorder="1" applyAlignment="1">
      <alignment horizontal="left" wrapText="1"/>
    </xf>
    <xf numFmtId="164" fontId="20" fillId="0" borderId="5" xfId="0" applyNumberFormat="1" applyFont="1" applyBorder="1" applyAlignment="1">
      <alignment horizontal="left" wrapText="1"/>
    </xf>
    <xf numFmtId="164" fontId="20" fillId="0" borderId="6" xfId="0" applyNumberFormat="1" applyFont="1" applyBorder="1" applyAlignment="1">
      <alignment horizontal="left" wrapText="1"/>
    </xf>
    <xf numFmtId="164" fontId="20" fillId="0" borderId="1" xfId="0" applyNumberFormat="1" applyFont="1" applyBorder="1" applyAlignment="1">
      <alignment horizontal="left" wrapText="1"/>
    </xf>
    <xf numFmtId="164" fontId="20" fillId="0" borderId="7" xfId="0" applyNumberFormat="1" applyFont="1" applyBorder="1" applyAlignment="1">
      <alignment horizontal="left" wrapText="1"/>
    </xf>
    <xf numFmtId="164" fontId="20" fillId="0" borderId="6" xfId="0" applyNumberFormat="1" applyFont="1" applyBorder="1" applyAlignment="1">
      <alignment horizontal="center" wrapText="1"/>
    </xf>
    <xf numFmtId="164" fontId="20" fillId="0" borderId="1" xfId="0" applyNumberFormat="1" applyFont="1" applyBorder="1" applyAlignment="1">
      <alignment horizontal="center" wrapText="1"/>
    </xf>
    <xf numFmtId="164" fontId="20" fillId="0" borderId="7" xfId="0" applyNumberFormat="1" applyFont="1" applyBorder="1" applyAlignment="1">
      <alignment horizontal="center" wrapText="1"/>
    </xf>
    <xf numFmtId="0" fontId="20" fillId="13" borderId="18" xfId="0" applyFont="1" applyFill="1" applyBorder="1" applyAlignment="1">
      <alignment horizontal="center"/>
    </xf>
    <xf numFmtId="0" fontId="20" fillId="13" borderId="19" xfId="0" applyFont="1" applyFill="1" applyBorder="1" applyAlignment="1">
      <alignment horizontal="center"/>
    </xf>
    <xf numFmtId="0" fontId="20" fillId="13" borderId="20" xfId="0" applyFont="1" applyFill="1" applyBorder="1" applyAlignment="1">
      <alignment horizontal="center"/>
    </xf>
    <xf numFmtId="0" fontId="20" fillId="16" borderId="18" xfId="0" applyFont="1" applyFill="1" applyBorder="1" applyAlignment="1">
      <alignment horizontal="center"/>
    </xf>
    <xf numFmtId="0" fontId="20" fillId="16" borderId="19" xfId="0" applyFont="1" applyFill="1" applyBorder="1" applyAlignment="1">
      <alignment horizontal="center"/>
    </xf>
    <xf numFmtId="0" fontId="20" fillId="16" borderId="20" xfId="0" applyFont="1" applyFill="1" applyBorder="1" applyAlignment="1">
      <alignment horizontal="center"/>
    </xf>
    <xf numFmtId="0" fontId="20" fillId="10" borderId="19" xfId="0" applyFont="1" applyFill="1" applyBorder="1" applyAlignment="1">
      <alignment horizontal="center"/>
    </xf>
    <xf numFmtId="0" fontId="20" fillId="10" borderId="20" xfId="0" applyFont="1" applyFill="1" applyBorder="1" applyAlignment="1">
      <alignment horizontal="center"/>
    </xf>
    <xf numFmtId="164" fontId="20" fillId="0" borderId="8" xfId="0" applyNumberFormat="1" applyFont="1" applyBorder="1" applyAlignment="1">
      <alignment horizontal="left" wrapText="1"/>
    </xf>
    <xf numFmtId="164" fontId="20" fillId="0" borderId="9" xfId="0" applyNumberFormat="1" applyFont="1" applyBorder="1" applyAlignment="1">
      <alignment horizontal="left" wrapText="1"/>
    </xf>
    <xf numFmtId="164" fontId="20" fillId="0" borderId="10" xfId="0" applyNumberFormat="1" applyFont="1" applyBorder="1" applyAlignment="1">
      <alignment horizontal="left" wrapText="1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22860</xdr:colOff>
      <xdr:row>1</xdr:row>
      <xdr:rowOff>220980</xdr:rowOff>
    </xdr:from>
    <xdr:to>
      <xdr:col>15</xdr:col>
      <xdr:colOff>396240</xdr:colOff>
      <xdr:row>3</xdr:row>
      <xdr:rowOff>182880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2DD04541-5959-4882-959D-26CC5627D68B}"/>
            </a:ext>
          </a:extLst>
        </xdr:cNvPr>
        <xdr:cNvSpPr/>
      </xdr:nvSpPr>
      <xdr:spPr>
        <a:xfrm>
          <a:off x="5913120" y="594360"/>
          <a:ext cx="6469380" cy="6934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BE" sz="1800"/>
            <a:t>Van iedere Euro die je verdient (omzet) moet je 37,1 Eurocent belasting betalen (dus reserveren/op rekening houden)</a:t>
          </a:r>
        </a:p>
      </xdr:txBody>
    </xdr:sp>
    <xdr:clientData/>
  </xdr:twoCellAnchor>
  <xdr:twoCellAnchor>
    <xdr:from>
      <xdr:col>3</xdr:col>
      <xdr:colOff>1882141</xdr:colOff>
      <xdr:row>2</xdr:row>
      <xdr:rowOff>320041</xdr:rowOff>
    </xdr:from>
    <xdr:to>
      <xdr:col>5</xdr:col>
      <xdr:colOff>68581</xdr:colOff>
      <xdr:row>3</xdr:row>
      <xdr:rowOff>198121</xdr:rowOff>
    </xdr:to>
    <xdr:sp macro="" textlink="">
      <xdr:nvSpPr>
        <xdr:cNvPr id="3" name="Pijl: rechts 2">
          <a:extLst>
            <a:ext uri="{FF2B5EF4-FFF2-40B4-BE49-F238E27FC236}">
              <a16:creationId xmlns:a16="http://schemas.microsoft.com/office/drawing/2014/main" id="{A1595A80-13DC-47FE-9B84-56556A55CF12}"/>
            </a:ext>
          </a:extLst>
        </xdr:cNvPr>
        <xdr:cNvSpPr/>
      </xdr:nvSpPr>
      <xdr:spPr>
        <a:xfrm rot="20770281">
          <a:off x="5257801" y="1059181"/>
          <a:ext cx="701040" cy="243840"/>
        </a:xfrm>
        <a:prstGeom prst="rightArrow">
          <a:avLst/>
        </a:prstGeom>
        <a:solidFill>
          <a:srgbClr val="C0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BE" sz="1100"/>
        </a:p>
      </xdr:txBody>
    </xdr:sp>
    <xdr:clientData/>
  </xdr:twoCellAnchor>
  <xdr:twoCellAnchor>
    <xdr:from>
      <xdr:col>5</xdr:col>
      <xdr:colOff>22860</xdr:colOff>
      <xdr:row>4</xdr:row>
      <xdr:rowOff>15240</xdr:rowOff>
    </xdr:from>
    <xdr:to>
      <xdr:col>15</xdr:col>
      <xdr:colOff>396240</xdr:colOff>
      <xdr:row>6</xdr:row>
      <xdr:rowOff>152400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65497D76-62A2-4F7E-8CDF-76532AD6C775}"/>
            </a:ext>
          </a:extLst>
        </xdr:cNvPr>
        <xdr:cNvSpPr/>
      </xdr:nvSpPr>
      <xdr:spPr>
        <a:xfrm>
          <a:off x="5913120" y="1493520"/>
          <a:ext cx="6469380" cy="6934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BE" sz="1800"/>
            <a:t>Van iedere Euro die je meer dan</a:t>
          </a:r>
          <a:r>
            <a:rPr lang="nl-BE" sz="1800" baseline="0"/>
            <a:t> € 69399,- </a:t>
          </a:r>
          <a:r>
            <a:rPr lang="nl-BE" sz="1800"/>
            <a:t>verdient (omzet) moet je 49,2 Eurocent belasting betalen (dus reserveren/op rekening houden)</a:t>
          </a:r>
        </a:p>
      </xdr:txBody>
    </xdr:sp>
    <xdr:clientData/>
  </xdr:twoCellAnchor>
  <xdr:twoCellAnchor>
    <xdr:from>
      <xdr:col>3</xdr:col>
      <xdr:colOff>1844041</xdr:colOff>
      <xdr:row>4</xdr:row>
      <xdr:rowOff>121922</xdr:rowOff>
    </xdr:from>
    <xdr:to>
      <xdr:col>5</xdr:col>
      <xdr:colOff>30481</xdr:colOff>
      <xdr:row>4</xdr:row>
      <xdr:rowOff>365762</xdr:rowOff>
    </xdr:to>
    <xdr:sp macro="" textlink="">
      <xdr:nvSpPr>
        <xdr:cNvPr id="7" name="Pijl: rechts 6">
          <a:extLst>
            <a:ext uri="{FF2B5EF4-FFF2-40B4-BE49-F238E27FC236}">
              <a16:creationId xmlns:a16="http://schemas.microsoft.com/office/drawing/2014/main" id="{1BF096A7-F511-4658-ABF6-D1BE2D113BEF}"/>
            </a:ext>
          </a:extLst>
        </xdr:cNvPr>
        <xdr:cNvSpPr/>
      </xdr:nvSpPr>
      <xdr:spPr>
        <a:xfrm rot="1176867">
          <a:off x="5219701" y="1600202"/>
          <a:ext cx="701040" cy="243840"/>
        </a:xfrm>
        <a:prstGeom prst="rightArrow">
          <a:avLst/>
        </a:prstGeom>
        <a:solidFill>
          <a:srgbClr val="C0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BE" sz="1100"/>
        </a:p>
      </xdr:txBody>
    </xdr:sp>
    <xdr:clientData/>
  </xdr:twoCellAnchor>
  <xdr:oneCellAnchor>
    <xdr:from>
      <xdr:col>2</xdr:col>
      <xdr:colOff>99060</xdr:colOff>
      <xdr:row>8</xdr:row>
      <xdr:rowOff>60960</xdr:rowOff>
    </xdr:from>
    <xdr:ext cx="9022079" cy="843693"/>
    <xdr:sp macro="" textlink="">
      <xdr:nvSpPr>
        <xdr:cNvPr id="4" name="Tekstvak 3">
          <a:extLst>
            <a:ext uri="{FF2B5EF4-FFF2-40B4-BE49-F238E27FC236}">
              <a16:creationId xmlns:a16="http://schemas.microsoft.com/office/drawing/2014/main" id="{E0C0FACC-BD4E-4423-8893-CA6CB1B74235}"/>
            </a:ext>
          </a:extLst>
        </xdr:cNvPr>
        <xdr:cNvSpPr txBox="1"/>
      </xdr:nvSpPr>
      <xdr:spPr>
        <a:xfrm>
          <a:off x="2750820" y="2461260"/>
          <a:ext cx="9022079" cy="843693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nl-BE" sz="1600"/>
            <a:t>In werkelijkheid pakt het beter uit vanwege aftrekposten, bijvoorbeeld aftrek laptop</a:t>
          </a:r>
          <a:r>
            <a:rPr lang="nl-BE" sz="1600" baseline="0"/>
            <a:t> of fototoestel.</a:t>
          </a:r>
        </a:p>
        <a:p>
          <a:r>
            <a:rPr lang="nl-BE" sz="1600" baseline="0"/>
            <a:t>De kosten verhogen is de inkomsten verlagen. Eigenlijk betaalt de belastingdienst in de eerste schijf 37,1 % van jouw kosten en in de tweede schijf 49,2 %</a:t>
          </a:r>
          <a:endParaRPr lang="nl-BE" sz="16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579120</xdr:colOff>
      <xdr:row>1</xdr:row>
      <xdr:rowOff>99060</xdr:rowOff>
    </xdr:from>
    <xdr:to>
      <xdr:col>8</xdr:col>
      <xdr:colOff>594360</xdr:colOff>
      <xdr:row>6</xdr:row>
      <xdr:rowOff>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0C006853-3505-4112-B861-FC33A3AD65DC}"/>
            </a:ext>
          </a:extLst>
        </xdr:cNvPr>
        <xdr:cNvSpPr/>
      </xdr:nvSpPr>
      <xdr:spPr>
        <a:xfrm>
          <a:off x="4823460" y="472440"/>
          <a:ext cx="8602980" cy="15621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BE" sz="1800"/>
            <a:t>Van iedere Euro die je verdient (omzet) moet je 20,5 Eurocent belasting betalen</a:t>
          </a:r>
        </a:p>
        <a:p>
          <a:pPr algn="l"/>
          <a:r>
            <a:rPr lang="nl-BE" sz="1800"/>
            <a:t> (dus reserveren/op rekening houden)</a:t>
          </a:r>
        </a:p>
        <a:p>
          <a:pPr algn="l"/>
          <a:endParaRPr lang="nl-BE" sz="1800"/>
        </a:p>
        <a:p>
          <a:pPr algn="l"/>
          <a:r>
            <a:rPr lang="nl-BE" sz="1800"/>
            <a:t>Let op: omdat je als privepersoon ook aangifte doet,</a:t>
          </a:r>
          <a:r>
            <a:rPr lang="nl-BE" sz="1800" baseline="0"/>
            <a:t> krijg je daar weer belasting terug van de belastingdienst. Nog even goed kijken hoe dat zit met die privéonttrekkingen !!</a:t>
          </a:r>
          <a:endParaRPr lang="nl-BE" sz="1800"/>
        </a:p>
      </xdr:txBody>
    </xdr:sp>
    <xdr:clientData/>
  </xdr:twoCellAnchor>
  <xdr:oneCellAnchor>
    <xdr:from>
      <xdr:col>2</xdr:col>
      <xdr:colOff>510540</xdr:colOff>
      <xdr:row>5</xdr:row>
      <xdr:rowOff>121920</xdr:rowOff>
    </xdr:from>
    <xdr:ext cx="4925836" cy="342786"/>
    <xdr:sp macro="" textlink="">
      <xdr:nvSpPr>
        <xdr:cNvPr id="6" name="Tekstvak 5">
          <a:extLst>
            <a:ext uri="{FF2B5EF4-FFF2-40B4-BE49-F238E27FC236}">
              <a16:creationId xmlns:a16="http://schemas.microsoft.com/office/drawing/2014/main" id="{482A4723-8F46-48D4-BCB3-8CC4697A600D}"/>
            </a:ext>
          </a:extLst>
        </xdr:cNvPr>
        <xdr:cNvSpPr txBox="1"/>
      </xdr:nvSpPr>
      <xdr:spPr>
        <a:xfrm>
          <a:off x="4754880" y="1973580"/>
          <a:ext cx="4925836" cy="342786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BE" sz="1600"/>
            <a:t>In werkelijkheid pakt het beter uit vanwege aftrekposten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1583266</xdr:colOff>
      <xdr:row>0</xdr:row>
      <xdr:rowOff>84667</xdr:rowOff>
    </xdr:from>
    <xdr:to>
      <xdr:col>8</xdr:col>
      <xdr:colOff>482600</xdr:colOff>
      <xdr:row>0</xdr:row>
      <xdr:rowOff>237067</xdr:rowOff>
    </xdr:to>
    <xdr:sp macro="" textlink="">
      <xdr:nvSpPr>
        <xdr:cNvPr id="24" name="Pijl: rechts 23">
          <a:extLst>
            <a:ext uri="{FF2B5EF4-FFF2-40B4-BE49-F238E27FC236}">
              <a16:creationId xmlns:a16="http://schemas.microsoft.com/office/drawing/2014/main" id="{C1914677-068A-47F0-A534-529360EE35C7}"/>
            </a:ext>
          </a:extLst>
        </xdr:cNvPr>
        <xdr:cNvSpPr/>
      </xdr:nvSpPr>
      <xdr:spPr>
        <a:xfrm>
          <a:off x="10490199" y="84667"/>
          <a:ext cx="550334" cy="1524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BE" sz="1100"/>
        </a:p>
      </xdr:txBody>
    </xdr:sp>
    <xdr:clientData/>
  </xdr:twoCellAnchor>
  <xdr:twoCellAnchor>
    <xdr:from>
      <xdr:col>6</xdr:col>
      <xdr:colOff>1083733</xdr:colOff>
      <xdr:row>0</xdr:row>
      <xdr:rowOff>67733</xdr:rowOff>
    </xdr:from>
    <xdr:to>
      <xdr:col>7</xdr:col>
      <xdr:colOff>110066</xdr:colOff>
      <xdr:row>0</xdr:row>
      <xdr:rowOff>237067</xdr:rowOff>
    </xdr:to>
    <xdr:sp macro="" textlink="">
      <xdr:nvSpPr>
        <xdr:cNvPr id="26" name="Pijl: links 25">
          <a:extLst>
            <a:ext uri="{FF2B5EF4-FFF2-40B4-BE49-F238E27FC236}">
              <a16:creationId xmlns:a16="http://schemas.microsoft.com/office/drawing/2014/main" id="{2428F124-2BA5-4C07-933B-5585FF65FD01}"/>
            </a:ext>
          </a:extLst>
        </xdr:cNvPr>
        <xdr:cNvSpPr/>
      </xdr:nvSpPr>
      <xdr:spPr>
        <a:xfrm>
          <a:off x="8593666" y="67733"/>
          <a:ext cx="423333" cy="169334"/>
        </a:xfrm>
        <a:prstGeom prst="leftArrow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BE" sz="1100"/>
        </a:p>
      </xdr:txBody>
    </xdr:sp>
    <xdr:clientData/>
  </xdr:twoCellAnchor>
  <xdr:twoCellAnchor>
    <xdr:from>
      <xdr:col>3</xdr:col>
      <xdr:colOff>321733</xdr:colOff>
      <xdr:row>7</xdr:row>
      <xdr:rowOff>50799</xdr:rowOff>
    </xdr:from>
    <xdr:to>
      <xdr:col>6</xdr:col>
      <xdr:colOff>160867</xdr:colOff>
      <xdr:row>7</xdr:row>
      <xdr:rowOff>507999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99071824-602D-4C5D-801E-3F21630926F0}"/>
            </a:ext>
          </a:extLst>
        </xdr:cNvPr>
        <xdr:cNvSpPr/>
      </xdr:nvSpPr>
      <xdr:spPr>
        <a:xfrm>
          <a:off x="3276600" y="2091266"/>
          <a:ext cx="4394200" cy="457200"/>
        </a:xfrm>
        <a:prstGeom prst="leftArrow">
          <a:avLst/>
        </a:prstGeom>
        <a:solidFill>
          <a:srgbClr val="C0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BE" sz="1100"/>
        </a:p>
      </xdr:txBody>
    </xdr:sp>
    <xdr:clientData/>
  </xdr:twoCellAnchor>
  <xdr:twoCellAnchor>
    <xdr:from>
      <xdr:col>3</xdr:col>
      <xdr:colOff>177800</xdr:colOff>
      <xdr:row>9</xdr:row>
      <xdr:rowOff>440265</xdr:rowOff>
    </xdr:from>
    <xdr:to>
      <xdr:col>6</xdr:col>
      <xdr:colOff>254000</xdr:colOff>
      <xdr:row>14</xdr:row>
      <xdr:rowOff>76199</xdr:rowOff>
    </xdr:to>
    <xdr:cxnSp macro="">
      <xdr:nvCxnSpPr>
        <xdr:cNvPr id="5" name="Verbindingslijn: gebogen 4">
          <a:extLst>
            <a:ext uri="{FF2B5EF4-FFF2-40B4-BE49-F238E27FC236}">
              <a16:creationId xmlns:a16="http://schemas.microsoft.com/office/drawing/2014/main" id="{A3BC3966-4F41-485A-BD33-EAE082D84627}"/>
            </a:ext>
          </a:extLst>
        </xdr:cNvPr>
        <xdr:cNvCxnSpPr/>
      </xdr:nvCxnSpPr>
      <xdr:spPr>
        <a:xfrm rot="10800000" flipV="1">
          <a:off x="3132667" y="4072465"/>
          <a:ext cx="4631266" cy="3759201"/>
        </a:xfrm>
        <a:prstGeom prst="bentConnector3">
          <a:avLst>
            <a:gd name="adj1" fmla="val 85101"/>
          </a:avLst>
        </a:prstGeom>
        <a:ln w="57150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736601</xdr:colOff>
      <xdr:row>20</xdr:row>
      <xdr:rowOff>211665</xdr:rowOff>
    </xdr:from>
    <xdr:to>
      <xdr:col>8</xdr:col>
      <xdr:colOff>313268</xdr:colOff>
      <xdr:row>28</xdr:row>
      <xdr:rowOff>118533</xdr:rowOff>
    </xdr:to>
    <xdr:cxnSp macro="">
      <xdr:nvCxnSpPr>
        <xdr:cNvPr id="11" name="Verbindingslijn: gebogen 10">
          <a:extLst>
            <a:ext uri="{FF2B5EF4-FFF2-40B4-BE49-F238E27FC236}">
              <a16:creationId xmlns:a16="http://schemas.microsoft.com/office/drawing/2014/main" id="{AC2A70A3-0ACB-4B25-8209-3B08761D6031}"/>
            </a:ext>
          </a:extLst>
        </xdr:cNvPr>
        <xdr:cNvCxnSpPr/>
      </xdr:nvCxnSpPr>
      <xdr:spPr>
        <a:xfrm rot="10800000" flipV="1">
          <a:off x="3691468" y="11116732"/>
          <a:ext cx="7179733" cy="2396068"/>
        </a:xfrm>
        <a:prstGeom prst="bentConnector3">
          <a:avLst>
            <a:gd name="adj1" fmla="val 24410"/>
          </a:avLst>
        </a:prstGeom>
        <a:ln w="57150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787401</xdr:colOff>
      <xdr:row>23</xdr:row>
      <xdr:rowOff>135465</xdr:rowOff>
    </xdr:from>
    <xdr:to>
      <xdr:col>8</xdr:col>
      <xdr:colOff>448736</xdr:colOff>
      <xdr:row>31</xdr:row>
      <xdr:rowOff>101600</xdr:rowOff>
    </xdr:to>
    <xdr:cxnSp macro="">
      <xdr:nvCxnSpPr>
        <xdr:cNvPr id="21" name="Verbindingslijn: gebogen 20">
          <a:extLst>
            <a:ext uri="{FF2B5EF4-FFF2-40B4-BE49-F238E27FC236}">
              <a16:creationId xmlns:a16="http://schemas.microsoft.com/office/drawing/2014/main" id="{ED1140FF-3AA5-4646-BE10-E58097DD0549}"/>
            </a:ext>
          </a:extLst>
        </xdr:cNvPr>
        <xdr:cNvCxnSpPr/>
      </xdr:nvCxnSpPr>
      <xdr:spPr>
        <a:xfrm rot="10800000" flipV="1">
          <a:off x="3742268" y="11895665"/>
          <a:ext cx="7264401" cy="2159002"/>
        </a:xfrm>
        <a:prstGeom prst="bentConnector3">
          <a:avLst>
            <a:gd name="adj1" fmla="val 15734"/>
          </a:avLst>
        </a:prstGeom>
        <a:ln w="57150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1583266</xdr:colOff>
      <xdr:row>0</xdr:row>
      <xdr:rowOff>84667</xdr:rowOff>
    </xdr:from>
    <xdr:to>
      <xdr:col>8</xdr:col>
      <xdr:colOff>482600</xdr:colOff>
      <xdr:row>0</xdr:row>
      <xdr:rowOff>237067</xdr:rowOff>
    </xdr:to>
    <xdr:sp macro="" textlink="">
      <xdr:nvSpPr>
        <xdr:cNvPr id="2" name="Pijl: rechts 1">
          <a:extLst>
            <a:ext uri="{FF2B5EF4-FFF2-40B4-BE49-F238E27FC236}">
              <a16:creationId xmlns:a16="http://schemas.microsoft.com/office/drawing/2014/main" id="{CC30955B-E5A4-49A7-8B3E-E7FD529F87BE}"/>
            </a:ext>
          </a:extLst>
        </xdr:cNvPr>
        <xdr:cNvSpPr/>
      </xdr:nvSpPr>
      <xdr:spPr>
        <a:xfrm>
          <a:off x="10483426" y="84667"/>
          <a:ext cx="552874" cy="1524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BE" sz="1100"/>
        </a:p>
      </xdr:txBody>
    </xdr:sp>
    <xdr:clientData/>
  </xdr:twoCellAnchor>
  <xdr:twoCellAnchor>
    <xdr:from>
      <xdr:col>6</xdr:col>
      <xdr:colOff>1083733</xdr:colOff>
      <xdr:row>0</xdr:row>
      <xdr:rowOff>67733</xdr:rowOff>
    </xdr:from>
    <xdr:to>
      <xdr:col>7</xdr:col>
      <xdr:colOff>110066</xdr:colOff>
      <xdr:row>0</xdr:row>
      <xdr:rowOff>237067</xdr:rowOff>
    </xdr:to>
    <xdr:sp macro="" textlink="">
      <xdr:nvSpPr>
        <xdr:cNvPr id="3" name="Pijl: links 2">
          <a:extLst>
            <a:ext uri="{FF2B5EF4-FFF2-40B4-BE49-F238E27FC236}">
              <a16:creationId xmlns:a16="http://schemas.microsoft.com/office/drawing/2014/main" id="{22DA113D-2285-42E5-B9B5-53C6119054AF}"/>
            </a:ext>
          </a:extLst>
        </xdr:cNvPr>
        <xdr:cNvSpPr/>
      </xdr:nvSpPr>
      <xdr:spPr>
        <a:xfrm>
          <a:off x="8589433" y="67733"/>
          <a:ext cx="420793" cy="169334"/>
        </a:xfrm>
        <a:prstGeom prst="leftArrow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BE" sz="1100"/>
        </a:p>
      </xdr:txBody>
    </xdr:sp>
    <xdr:clientData/>
  </xdr:twoCellAnchor>
  <xdr:twoCellAnchor>
    <xdr:from>
      <xdr:col>3</xdr:col>
      <xdr:colOff>321733</xdr:colOff>
      <xdr:row>7</xdr:row>
      <xdr:rowOff>50799</xdr:rowOff>
    </xdr:from>
    <xdr:to>
      <xdr:col>6</xdr:col>
      <xdr:colOff>160867</xdr:colOff>
      <xdr:row>7</xdr:row>
      <xdr:rowOff>507999</xdr:rowOff>
    </xdr:to>
    <xdr:sp macro="" textlink="">
      <xdr:nvSpPr>
        <xdr:cNvPr id="4" name="Pijl: links 3">
          <a:extLst>
            <a:ext uri="{FF2B5EF4-FFF2-40B4-BE49-F238E27FC236}">
              <a16:creationId xmlns:a16="http://schemas.microsoft.com/office/drawing/2014/main" id="{3810C58C-7D91-40CD-B979-28A6FD465A07}"/>
            </a:ext>
          </a:extLst>
        </xdr:cNvPr>
        <xdr:cNvSpPr/>
      </xdr:nvSpPr>
      <xdr:spPr>
        <a:xfrm>
          <a:off x="3270673" y="2077719"/>
          <a:ext cx="4395894" cy="457200"/>
        </a:xfrm>
        <a:prstGeom prst="leftArrow">
          <a:avLst/>
        </a:prstGeom>
        <a:solidFill>
          <a:srgbClr val="C0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BE" sz="1100"/>
        </a:p>
      </xdr:txBody>
    </xdr:sp>
    <xdr:clientData/>
  </xdr:twoCellAnchor>
  <xdr:twoCellAnchor>
    <xdr:from>
      <xdr:col>3</xdr:col>
      <xdr:colOff>152401</xdr:colOff>
      <xdr:row>14</xdr:row>
      <xdr:rowOff>321736</xdr:rowOff>
    </xdr:from>
    <xdr:to>
      <xdr:col>4</xdr:col>
      <xdr:colOff>25402</xdr:colOff>
      <xdr:row>23</xdr:row>
      <xdr:rowOff>220133</xdr:rowOff>
    </xdr:to>
    <xdr:cxnSp macro="">
      <xdr:nvCxnSpPr>
        <xdr:cNvPr id="5" name="Verbindingslijn: gebogen 4">
          <a:extLst>
            <a:ext uri="{FF2B5EF4-FFF2-40B4-BE49-F238E27FC236}">
              <a16:creationId xmlns:a16="http://schemas.microsoft.com/office/drawing/2014/main" id="{4E5F9993-C219-4D34-A4E6-5544FCB08927}"/>
            </a:ext>
          </a:extLst>
        </xdr:cNvPr>
        <xdr:cNvCxnSpPr/>
      </xdr:nvCxnSpPr>
      <xdr:spPr>
        <a:xfrm rot="16200000" flipV="1">
          <a:off x="1557870" y="9626601"/>
          <a:ext cx="4013197" cy="914401"/>
        </a:xfrm>
        <a:prstGeom prst="bentConnector3">
          <a:avLst>
            <a:gd name="adj1" fmla="val 8228"/>
          </a:avLst>
        </a:prstGeom>
        <a:ln w="57150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736601</xdr:colOff>
      <xdr:row>20</xdr:row>
      <xdr:rowOff>211665</xdr:rowOff>
    </xdr:from>
    <xdr:to>
      <xdr:col>8</xdr:col>
      <xdr:colOff>313268</xdr:colOff>
      <xdr:row>28</xdr:row>
      <xdr:rowOff>118533</xdr:rowOff>
    </xdr:to>
    <xdr:cxnSp macro="">
      <xdr:nvCxnSpPr>
        <xdr:cNvPr id="6" name="Verbindingslijn: gebogen 5">
          <a:extLst>
            <a:ext uri="{FF2B5EF4-FFF2-40B4-BE49-F238E27FC236}">
              <a16:creationId xmlns:a16="http://schemas.microsoft.com/office/drawing/2014/main" id="{11087F6D-AA1A-47C2-B3C5-54F7B7BA4EEE}"/>
            </a:ext>
          </a:extLst>
        </xdr:cNvPr>
        <xdr:cNvCxnSpPr/>
      </xdr:nvCxnSpPr>
      <xdr:spPr>
        <a:xfrm rot="10800000" flipV="1">
          <a:off x="3685541" y="11093025"/>
          <a:ext cx="7181427" cy="2383368"/>
        </a:xfrm>
        <a:prstGeom prst="bentConnector3">
          <a:avLst>
            <a:gd name="adj1" fmla="val 24410"/>
          </a:avLst>
        </a:prstGeom>
        <a:ln w="57150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787401</xdr:colOff>
      <xdr:row>23</xdr:row>
      <xdr:rowOff>135465</xdr:rowOff>
    </xdr:from>
    <xdr:to>
      <xdr:col>8</xdr:col>
      <xdr:colOff>448736</xdr:colOff>
      <xdr:row>31</xdr:row>
      <xdr:rowOff>101600</xdr:rowOff>
    </xdr:to>
    <xdr:cxnSp macro="">
      <xdr:nvCxnSpPr>
        <xdr:cNvPr id="7" name="Verbindingslijn: gebogen 6">
          <a:extLst>
            <a:ext uri="{FF2B5EF4-FFF2-40B4-BE49-F238E27FC236}">
              <a16:creationId xmlns:a16="http://schemas.microsoft.com/office/drawing/2014/main" id="{63371A6E-0FEE-4468-AC25-1A7D0F0E6ADA}"/>
            </a:ext>
          </a:extLst>
        </xdr:cNvPr>
        <xdr:cNvCxnSpPr/>
      </xdr:nvCxnSpPr>
      <xdr:spPr>
        <a:xfrm rot="10800000" flipV="1">
          <a:off x="3736341" y="11870265"/>
          <a:ext cx="7266095" cy="2137835"/>
        </a:xfrm>
        <a:prstGeom prst="bentConnector3">
          <a:avLst>
            <a:gd name="adj1" fmla="val 15734"/>
          </a:avLst>
        </a:prstGeom>
        <a:ln w="57150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1574801</xdr:colOff>
      <xdr:row>28</xdr:row>
      <xdr:rowOff>101599</xdr:rowOff>
    </xdr:from>
    <xdr:ext cx="4859865" cy="436786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6965E19E-B96D-4397-B4DA-1C10DCBADFF4}"/>
            </a:ext>
          </a:extLst>
        </xdr:cNvPr>
        <xdr:cNvSpPr txBox="1"/>
      </xdr:nvSpPr>
      <xdr:spPr>
        <a:xfrm>
          <a:off x="10481734" y="13673666"/>
          <a:ext cx="4859865" cy="436786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nl-BE" sz="1100">
              <a:solidFill>
                <a:schemeClr val="bg1"/>
              </a:solidFill>
            </a:rPr>
            <a:t>Let op: als je als ondernemer invult dan krijg je vanuit je priveaangifte hier </a:t>
          </a:r>
          <a:r>
            <a:rPr lang="nl-BE" sz="1100" b="1">
              <a:solidFill>
                <a:schemeClr val="bg1"/>
              </a:solidFill>
            </a:rPr>
            <a:t>na</a:t>
          </a:r>
          <a:r>
            <a:rPr lang="nl-BE" sz="1100" b="1" baseline="0">
              <a:solidFill>
                <a:schemeClr val="bg1"/>
              </a:solidFill>
            </a:rPr>
            <a:t> het belastingjaar</a:t>
          </a:r>
          <a:r>
            <a:rPr lang="nl-BE" sz="1100" baseline="0">
              <a:solidFill>
                <a:schemeClr val="bg1"/>
              </a:solidFill>
            </a:rPr>
            <a:t> geld terug van de belasting (huis en aftrekposten)</a:t>
          </a:r>
          <a:endParaRPr lang="nl-BE" sz="1100">
            <a:solidFill>
              <a:schemeClr val="bg1"/>
            </a:solidFill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601980</xdr:colOff>
      <xdr:row>0</xdr:row>
      <xdr:rowOff>0</xdr:rowOff>
    </xdr:from>
    <xdr:to>
      <xdr:col>17</xdr:col>
      <xdr:colOff>372699</xdr:colOff>
      <xdr:row>55</xdr:row>
      <xdr:rowOff>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F817DFDA-79C9-48F4-AA22-ADA31E2B9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8380" y="0"/>
          <a:ext cx="4647519" cy="10477500"/>
        </a:xfrm>
        <a:prstGeom prst="rect">
          <a:avLst/>
        </a:prstGeom>
      </xdr:spPr>
    </xdr:pic>
    <xdr:clientData/>
  </xdr:twoCellAnchor>
  <xdr:twoCellAnchor editAs="oneCell">
    <xdr:from>
      <xdr:col>18</xdr:col>
      <xdr:colOff>275730</xdr:colOff>
      <xdr:row>0</xdr:row>
      <xdr:rowOff>0</xdr:rowOff>
    </xdr:from>
    <xdr:to>
      <xdr:col>26</xdr:col>
      <xdr:colOff>46449</xdr:colOff>
      <xdr:row>55</xdr:row>
      <xdr:rowOff>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C9A6E293-1180-47B1-8170-B56BD775D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530" y="0"/>
          <a:ext cx="4647519" cy="10477500"/>
        </a:xfrm>
        <a:prstGeom prst="rect">
          <a:avLst/>
        </a:prstGeom>
      </xdr:spPr>
    </xdr:pic>
    <xdr:clientData/>
  </xdr:twoCellAnchor>
  <xdr:twoCellAnchor editAs="oneCell">
    <xdr:from>
      <xdr:col>34</xdr:col>
      <xdr:colOff>235230</xdr:colOff>
      <xdr:row>0</xdr:row>
      <xdr:rowOff>0</xdr:rowOff>
    </xdr:from>
    <xdr:to>
      <xdr:col>42</xdr:col>
      <xdr:colOff>5949</xdr:colOff>
      <xdr:row>55</xdr:row>
      <xdr:rowOff>0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60E94F96-65A5-4CB3-ADAB-D19537CDF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61630" y="0"/>
          <a:ext cx="4647519" cy="10477500"/>
        </a:xfrm>
        <a:prstGeom prst="rect">
          <a:avLst/>
        </a:prstGeom>
      </xdr:spPr>
    </xdr:pic>
    <xdr:clientData/>
  </xdr:twoCellAnchor>
  <xdr:twoCellAnchor editAs="oneCell">
    <xdr:from>
      <xdr:col>50</xdr:col>
      <xdr:colOff>251880</xdr:colOff>
      <xdr:row>0</xdr:row>
      <xdr:rowOff>0</xdr:rowOff>
    </xdr:from>
    <xdr:to>
      <xdr:col>58</xdr:col>
      <xdr:colOff>22599</xdr:colOff>
      <xdr:row>55</xdr:row>
      <xdr:rowOff>0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8B120AEE-15ED-4E9B-B627-02B0A2524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31880" y="0"/>
          <a:ext cx="4647519" cy="10477500"/>
        </a:xfrm>
        <a:prstGeom prst="rect">
          <a:avLst/>
        </a:prstGeom>
      </xdr:spPr>
    </xdr:pic>
    <xdr:clientData/>
  </xdr:twoCellAnchor>
  <xdr:twoCellAnchor editAs="oneCell">
    <xdr:from>
      <xdr:col>42</xdr:col>
      <xdr:colOff>150420</xdr:colOff>
      <xdr:row>0</xdr:row>
      <xdr:rowOff>0</xdr:rowOff>
    </xdr:from>
    <xdr:to>
      <xdr:col>49</xdr:col>
      <xdr:colOff>530739</xdr:colOff>
      <xdr:row>55</xdr:row>
      <xdr:rowOff>0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7F519E61-43EF-4839-80F3-90B5C34DF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53620" y="0"/>
          <a:ext cx="4647519" cy="1047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178500</xdr:colOff>
      <xdr:row>0</xdr:row>
      <xdr:rowOff>0</xdr:rowOff>
    </xdr:from>
    <xdr:to>
      <xdr:col>7</xdr:col>
      <xdr:colOff>558819</xdr:colOff>
      <xdr:row>55</xdr:row>
      <xdr:rowOff>0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1AB7F6E2-695B-4906-90DF-E8F349333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0" y="0"/>
          <a:ext cx="4647519" cy="10477500"/>
        </a:xfrm>
        <a:prstGeom prst="rect">
          <a:avLst/>
        </a:prstGeom>
      </xdr:spPr>
    </xdr:pic>
    <xdr:clientData/>
  </xdr:twoCellAnchor>
  <xdr:twoCellAnchor editAs="oneCell">
    <xdr:from>
      <xdr:col>26</xdr:col>
      <xdr:colOff>313260</xdr:colOff>
      <xdr:row>0</xdr:row>
      <xdr:rowOff>0</xdr:rowOff>
    </xdr:from>
    <xdr:to>
      <xdr:col>34</xdr:col>
      <xdr:colOff>83979</xdr:colOff>
      <xdr:row>55</xdr:row>
      <xdr:rowOff>0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1BABE703-9DB0-40EE-BBDF-EA8C28F32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2860" y="0"/>
          <a:ext cx="4647519" cy="10477500"/>
        </a:xfrm>
        <a:prstGeom prst="rect">
          <a:avLst/>
        </a:prstGeom>
      </xdr:spPr>
    </xdr:pic>
    <xdr:clientData/>
  </xdr:twoCellAnchor>
  <xdr:twoCellAnchor editAs="oneCell">
    <xdr:from>
      <xdr:col>58</xdr:col>
      <xdr:colOff>0</xdr:colOff>
      <xdr:row>0</xdr:row>
      <xdr:rowOff>0</xdr:rowOff>
    </xdr:from>
    <xdr:to>
      <xdr:col>71</xdr:col>
      <xdr:colOff>54031</xdr:colOff>
      <xdr:row>10</xdr:row>
      <xdr:rowOff>91606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85DAA16E-D1E2-4869-AABB-B5AA5006C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356800" y="0"/>
          <a:ext cx="7978831" cy="1920406"/>
        </a:xfrm>
        <a:prstGeom prst="rect">
          <a:avLst/>
        </a:prstGeom>
      </xdr:spPr>
    </xdr:pic>
    <xdr:clientData/>
  </xdr:twoCellAnchor>
  <xdr:twoCellAnchor editAs="oneCell">
    <xdr:from>
      <xdr:col>58</xdr:col>
      <xdr:colOff>0</xdr:colOff>
      <xdr:row>12</xdr:row>
      <xdr:rowOff>0</xdr:rowOff>
    </xdr:from>
    <xdr:to>
      <xdr:col>68</xdr:col>
      <xdr:colOff>198665</xdr:colOff>
      <xdr:row>43</xdr:row>
      <xdr:rowOff>30974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C1787627-0C52-499D-98F5-EA660795B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356800" y="2194560"/>
          <a:ext cx="6294665" cy="5700254"/>
        </a:xfrm>
        <a:prstGeom prst="rect">
          <a:avLst/>
        </a:prstGeom>
      </xdr:spPr>
    </xdr:pic>
    <xdr:clientData/>
  </xdr:twoCellAnchor>
  <xdr:twoCellAnchor editAs="oneCell">
    <xdr:from>
      <xdr:col>58</xdr:col>
      <xdr:colOff>0</xdr:colOff>
      <xdr:row>44</xdr:row>
      <xdr:rowOff>0</xdr:rowOff>
    </xdr:from>
    <xdr:to>
      <xdr:col>71</xdr:col>
      <xdr:colOff>473168</xdr:colOff>
      <xdr:row>55</xdr:row>
      <xdr:rowOff>84002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0B1DCA41-E4CC-4FCE-BAF5-B10AB9183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356800" y="8046720"/>
          <a:ext cx="8397968" cy="20956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12</xdr:col>
      <xdr:colOff>15875</xdr:colOff>
      <xdr:row>84</xdr:row>
      <xdr:rowOff>175719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7632D168-D02D-4556-895B-1F6500E9E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0424160"/>
          <a:ext cx="7331075" cy="52963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0119F-17AD-4752-BDAC-BA2F131B2B8F}">
  <dimension ref="A1:D20"/>
  <sheetViews>
    <sheetView topLeftCell="A4" workbookViewId="0">
      <selection activeCell="J42" sqref="J42"/>
    </sheetView>
  </sheetViews>
  <sheetFormatPr defaultRowHeight="14.4" x14ac:dyDescent="0.3"/>
  <cols>
    <col min="1" max="2" width="19.33203125" bestFit="1" customWidth="1"/>
    <col min="3" max="3" width="30.77734375" bestFit="1" customWidth="1"/>
    <col min="4" max="4" width="27.77734375" bestFit="1" customWidth="1"/>
  </cols>
  <sheetData>
    <row r="1" spans="1:4" ht="29.4" thickBot="1" x14ac:dyDescent="0.6">
      <c r="A1" s="108" t="s">
        <v>91</v>
      </c>
      <c r="B1" s="109"/>
      <c r="C1" s="109"/>
      <c r="D1" s="110"/>
    </row>
    <row r="2" spans="1:4" ht="28.8" x14ac:dyDescent="0.55000000000000004">
      <c r="A2" s="111" t="s">
        <v>5</v>
      </c>
      <c r="B2" s="112"/>
      <c r="C2" s="112"/>
      <c r="D2" s="113"/>
    </row>
    <row r="3" spans="1:4" ht="28.8" x14ac:dyDescent="0.55000000000000004">
      <c r="A3" s="73" t="s">
        <v>0</v>
      </c>
      <c r="B3" s="74" t="s">
        <v>1</v>
      </c>
      <c r="C3" s="74" t="s">
        <v>7</v>
      </c>
      <c r="D3" s="75" t="s">
        <v>6</v>
      </c>
    </row>
    <row r="4" spans="1:4" ht="29.4" x14ac:dyDescent="0.55000000000000004">
      <c r="A4" s="76">
        <v>1</v>
      </c>
      <c r="B4" s="107">
        <v>37.07</v>
      </c>
      <c r="C4" s="77">
        <v>0</v>
      </c>
      <c r="D4" s="78">
        <v>69399</v>
      </c>
    </row>
    <row r="5" spans="1:4" ht="29.4" thickBot="1" x14ac:dyDescent="0.35">
      <c r="A5" s="79">
        <v>2</v>
      </c>
      <c r="B5" s="82">
        <v>49.5</v>
      </c>
      <c r="C5" s="80">
        <v>69399</v>
      </c>
      <c r="D5" s="81" t="s">
        <v>90</v>
      </c>
    </row>
    <row r="9" spans="1:4" ht="31.2" x14ac:dyDescent="0.6">
      <c r="A9" s="114" t="s">
        <v>92</v>
      </c>
      <c r="B9" s="114"/>
      <c r="C9" s="86"/>
      <c r="D9" s="85"/>
    </row>
    <row r="10" spans="1:4" ht="23.4" x14ac:dyDescent="0.45">
      <c r="A10" s="84" t="s">
        <v>94</v>
      </c>
      <c r="B10" s="84" t="s">
        <v>93</v>
      </c>
    </row>
    <row r="11" spans="1:4" ht="23.4" x14ac:dyDescent="0.45">
      <c r="A11" s="83">
        <v>10000</v>
      </c>
      <c r="B11" s="83">
        <f>A11*$B$4/100</f>
        <v>3707</v>
      </c>
    </row>
    <row r="12" spans="1:4" ht="23.4" x14ac:dyDescent="0.45">
      <c r="A12" s="83">
        <v>20000</v>
      </c>
      <c r="B12" s="83">
        <f>A12*$B$4/100</f>
        <v>7414</v>
      </c>
    </row>
    <row r="13" spans="1:4" ht="23.4" x14ac:dyDescent="0.45">
      <c r="A13" s="83">
        <v>30000</v>
      </c>
      <c r="B13" s="83">
        <f t="shared" ref="B13:B16" si="0">A13*$B$4/100</f>
        <v>11121</v>
      </c>
    </row>
    <row r="14" spans="1:4" ht="23.4" x14ac:dyDescent="0.45">
      <c r="A14" s="83">
        <v>40000</v>
      </c>
      <c r="B14" s="83">
        <f t="shared" si="0"/>
        <v>14828</v>
      </c>
    </row>
    <row r="15" spans="1:4" ht="23.4" x14ac:dyDescent="0.45">
      <c r="A15" s="83">
        <v>50000</v>
      </c>
      <c r="B15" s="83">
        <f t="shared" si="0"/>
        <v>18535</v>
      </c>
    </row>
    <row r="16" spans="1:4" ht="23.4" x14ac:dyDescent="0.45">
      <c r="A16" s="83">
        <v>60000</v>
      </c>
      <c r="B16" s="83">
        <f t="shared" si="0"/>
        <v>22242</v>
      </c>
    </row>
    <row r="17" spans="1:2" ht="23.4" x14ac:dyDescent="0.45">
      <c r="A17" s="83">
        <v>70000</v>
      </c>
      <c r="B17" s="83">
        <f>(A17-$D$4)*$B$5/100+$D$4*$B$4/100</f>
        <v>26023.704300000001</v>
      </c>
    </row>
    <row r="18" spans="1:2" ht="23.4" x14ac:dyDescent="0.45">
      <c r="A18" s="83">
        <v>80000</v>
      </c>
      <c r="B18" s="83">
        <f>(A18-$D$4)*$B$5/100+$D$4*$B$4/100</f>
        <v>30973.704300000001</v>
      </c>
    </row>
    <row r="19" spans="1:2" ht="23.4" x14ac:dyDescent="0.45">
      <c r="A19" s="83">
        <v>90000</v>
      </c>
      <c r="B19" s="83">
        <f>(A19-$D$4)*$B$5/100+$D$4*$B$4/100</f>
        <v>35923.704300000005</v>
      </c>
    </row>
    <row r="20" spans="1:2" ht="23.4" x14ac:dyDescent="0.45">
      <c r="A20" s="83">
        <v>100000</v>
      </c>
      <c r="B20" s="83">
        <f>(A20-$D$4)*$B$5/100+$D$4*$B$4/100</f>
        <v>40873.704300000005</v>
      </c>
    </row>
  </sheetData>
  <mergeCells count="3">
    <mergeCell ref="A1:D1"/>
    <mergeCell ref="A2:D2"/>
    <mergeCell ref="A9:B9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27140-8164-4993-9442-9E40E046F2B7}">
  <dimension ref="A1:G20"/>
  <sheetViews>
    <sheetView workbookViewId="0">
      <selection activeCell="J42" sqref="J42"/>
    </sheetView>
  </sheetViews>
  <sheetFormatPr defaultRowHeight="14.4" x14ac:dyDescent="0.3"/>
  <cols>
    <col min="1" max="1" width="42.5546875" bestFit="1" customWidth="1"/>
    <col min="2" max="2" width="19.33203125" bestFit="1" customWidth="1"/>
    <col min="3" max="3" width="30.77734375" bestFit="1" customWidth="1"/>
    <col min="4" max="4" width="27.77734375" bestFit="1" customWidth="1"/>
    <col min="5" max="5" width="32.44140625" customWidth="1"/>
    <col min="7" max="7" width="16.44140625" customWidth="1"/>
  </cols>
  <sheetData>
    <row r="1" spans="1:7" ht="29.4" thickBot="1" x14ac:dyDescent="0.6">
      <c r="A1" s="108" t="s">
        <v>98</v>
      </c>
      <c r="B1" s="109"/>
      <c r="C1" s="103"/>
      <c r="D1" s="103"/>
    </row>
    <row r="2" spans="1:7" ht="28.8" x14ac:dyDescent="0.55000000000000004">
      <c r="A2" s="117" t="s">
        <v>101</v>
      </c>
      <c r="B2" s="118"/>
      <c r="C2" s="103"/>
      <c r="D2" s="103"/>
    </row>
    <row r="3" spans="1:7" ht="28.8" x14ac:dyDescent="0.55000000000000004">
      <c r="A3" s="73" t="s">
        <v>99</v>
      </c>
      <c r="B3" s="75" t="s">
        <v>1</v>
      </c>
      <c r="C3" s="90"/>
      <c r="D3" s="90"/>
    </row>
    <row r="4" spans="1:7" ht="29.4" x14ac:dyDescent="0.55000000000000004">
      <c r="A4" s="76" t="s">
        <v>95</v>
      </c>
      <c r="B4" s="95">
        <v>15</v>
      </c>
      <c r="C4" s="91"/>
      <c r="D4" s="92"/>
    </row>
    <row r="5" spans="1:7" ht="29.4" thickBot="1" x14ac:dyDescent="0.35">
      <c r="A5" s="79" t="s">
        <v>96</v>
      </c>
      <c r="B5" s="96">
        <v>5.5</v>
      </c>
      <c r="C5" s="93"/>
      <c r="D5" s="94"/>
    </row>
    <row r="9" spans="1:7" ht="31.8" thickBot="1" x14ac:dyDescent="0.65">
      <c r="A9" s="122" t="s">
        <v>92</v>
      </c>
      <c r="B9" s="122"/>
      <c r="C9" s="86"/>
      <c r="D9" s="85"/>
    </row>
    <row r="10" spans="1:7" ht="23.4" x14ac:dyDescent="0.45">
      <c r="A10" s="87" t="s">
        <v>53</v>
      </c>
      <c r="B10" s="120" t="s">
        <v>95</v>
      </c>
      <c r="C10" s="123"/>
      <c r="D10" s="100" t="s">
        <v>100</v>
      </c>
      <c r="E10" s="97" t="s">
        <v>53</v>
      </c>
      <c r="F10" s="120" t="s">
        <v>97</v>
      </c>
      <c r="G10" s="121"/>
    </row>
    <row r="11" spans="1:7" ht="23.4" x14ac:dyDescent="0.45">
      <c r="A11" s="88">
        <v>10000</v>
      </c>
      <c r="B11" s="115">
        <f>A11*$B$4/100</f>
        <v>1500</v>
      </c>
      <c r="C11" s="119"/>
      <c r="D11" s="101">
        <f>B11+F11</f>
        <v>2050</v>
      </c>
      <c r="E11" s="98">
        <v>10000</v>
      </c>
      <c r="F11" s="115">
        <f>E11*$B$5/100</f>
        <v>550</v>
      </c>
      <c r="G11" s="116"/>
    </row>
    <row r="12" spans="1:7" ht="23.4" x14ac:dyDescent="0.45">
      <c r="A12" s="88">
        <v>20000</v>
      </c>
      <c r="B12" s="115">
        <f>A12*$B$4/100</f>
        <v>3000</v>
      </c>
      <c r="C12" s="119"/>
      <c r="D12" s="101">
        <f t="shared" ref="D12:D20" si="0">B12+F12</f>
        <v>4100</v>
      </c>
      <c r="E12" s="98">
        <v>20000</v>
      </c>
      <c r="F12" s="115">
        <f t="shared" ref="F12:F20" si="1">E12*$B$5/100</f>
        <v>1100</v>
      </c>
      <c r="G12" s="116"/>
    </row>
    <row r="13" spans="1:7" ht="23.4" x14ac:dyDescent="0.45">
      <c r="A13" s="88">
        <v>30000</v>
      </c>
      <c r="B13" s="115">
        <f t="shared" ref="B13:B16" si="2">A13*$B$4/100</f>
        <v>4500</v>
      </c>
      <c r="C13" s="119"/>
      <c r="D13" s="101">
        <f t="shared" si="0"/>
        <v>6150</v>
      </c>
      <c r="E13" s="98">
        <v>30000</v>
      </c>
      <c r="F13" s="115">
        <f t="shared" si="1"/>
        <v>1650</v>
      </c>
      <c r="G13" s="116"/>
    </row>
    <row r="14" spans="1:7" ht="23.4" x14ac:dyDescent="0.45">
      <c r="A14" s="88">
        <v>40000</v>
      </c>
      <c r="B14" s="115">
        <f t="shared" si="2"/>
        <v>6000</v>
      </c>
      <c r="C14" s="119"/>
      <c r="D14" s="101">
        <f t="shared" si="0"/>
        <v>8200</v>
      </c>
      <c r="E14" s="98">
        <v>40000</v>
      </c>
      <c r="F14" s="115">
        <f t="shared" si="1"/>
        <v>2200</v>
      </c>
      <c r="G14" s="116"/>
    </row>
    <row r="15" spans="1:7" ht="23.4" x14ac:dyDescent="0.45">
      <c r="A15" s="88">
        <v>50000</v>
      </c>
      <c r="B15" s="115">
        <f t="shared" si="2"/>
        <v>7500</v>
      </c>
      <c r="C15" s="119"/>
      <c r="D15" s="101">
        <f t="shared" si="0"/>
        <v>10250</v>
      </c>
      <c r="E15" s="98">
        <v>50000</v>
      </c>
      <c r="F15" s="115">
        <f t="shared" si="1"/>
        <v>2750</v>
      </c>
      <c r="G15" s="116"/>
    </row>
    <row r="16" spans="1:7" ht="23.4" x14ac:dyDescent="0.45">
      <c r="A16" s="88">
        <v>60000</v>
      </c>
      <c r="B16" s="115">
        <f t="shared" si="2"/>
        <v>9000</v>
      </c>
      <c r="C16" s="119"/>
      <c r="D16" s="101">
        <f t="shared" si="0"/>
        <v>12300</v>
      </c>
      <c r="E16" s="98">
        <v>60000</v>
      </c>
      <c r="F16" s="115">
        <f t="shared" si="1"/>
        <v>3300</v>
      </c>
      <c r="G16" s="116"/>
    </row>
    <row r="17" spans="1:7" ht="23.4" x14ac:dyDescent="0.45">
      <c r="A17" s="88">
        <v>70000</v>
      </c>
      <c r="B17" s="115">
        <f t="shared" ref="B17:B20" si="3">A17*$B$4/100</f>
        <v>10500</v>
      </c>
      <c r="C17" s="119"/>
      <c r="D17" s="101">
        <f t="shared" si="0"/>
        <v>14350</v>
      </c>
      <c r="E17" s="98">
        <v>70000</v>
      </c>
      <c r="F17" s="115">
        <f t="shared" si="1"/>
        <v>3850</v>
      </c>
      <c r="G17" s="116"/>
    </row>
    <row r="18" spans="1:7" ht="23.4" x14ac:dyDescent="0.45">
      <c r="A18" s="88">
        <v>80000</v>
      </c>
      <c r="B18" s="115">
        <f t="shared" si="3"/>
        <v>12000</v>
      </c>
      <c r="C18" s="119"/>
      <c r="D18" s="101">
        <f t="shared" si="0"/>
        <v>16400</v>
      </c>
      <c r="E18" s="98">
        <v>80000</v>
      </c>
      <c r="F18" s="115">
        <f t="shared" si="1"/>
        <v>4400</v>
      </c>
      <c r="G18" s="116"/>
    </row>
    <row r="19" spans="1:7" ht="23.4" x14ac:dyDescent="0.45">
      <c r="A19" s="88">
        <v>90000</v>
      </c>
      <c r="B19" s="115">
        <f t="shared" si="3"/>
        <v>13500</v>
      </c>
      <c r="C19" s="119"/>
      <c r="D19" s="101">
        <f t="shared" si="0"/>
        <v>18450</v>
      </c>
      <c r="E19" s="98">
        <v>90000</v>
      </c>
      <c r="F19" s="115">
        <f t="shared" si="1"/>
        <v>4950</v>
      </c>
      <c r="G19" s="116"/>
    </row>
    <row r="20" spans="1:7" ht="24" thickBot="1" x14ac:dyDescent="0.5">
      <c r="A20" s="89">
        <v>100000</v>
      </c>
      <c r="B20" s="115">
        <f t="shared" si="3"/>
        <v>15000</v>
      </c>
      <c r="C20" s="119"/>
      <c r="D20" s="102">
        <f t="shared" si="0"/>
        <v>20500</v>
      </c>
      <c r="E20" s="99">
        <v>100000</v>
      </c>
      <c r="F20" s="115">
        <f t="shared" si="1"/>
        <v>5500</v>
      </c>
      <c r="G20" s="116"/>
    </row>
  </sheetData>
  <mergeCells count="25">
    <mergeCell ref="B11:C11"/>
    <mergeCell ref="B19:C19"/>
    <mergeCell ref="B20:C20"/>
    <mergeCell ref="B13:C13"/>
    <mergeCell ref="B14:C14"/>
    <mergeCell ref="B15:C15"/>
    <mergeCell ref="B16:C16"/>
    <mergeCell ref="B17:C17"/>
    <mergeCell ref="B18:C18"/>
    <mergeCell ref="F19:G19"/>
    <mergeCell ref="F20:G20"/>
    <mergeCell ref="A1:B1"/>
    <mergeCell ref="A2:B2"/>
    <mergeCell ref="F14:G14"/>
    <mergeCell ref="F15:G15"/>
    <mergeCell ref="F16:G16"/>
    <mergeCell ref="F17:G17"/>
    <mergeCell ref="F18:G18"/>
    <mergeCell ref="B12:C12"/>
    <mergeCell ref="F10:G10"/>
    <mergeCell ref="F11:G11"/>
    <mergeCell ref="F12:G12"/>
    <mergeCell ref="F13:G13"/>
    <mergeCell ref="A9:B9"/>
    <mergeCell ref="B10:C10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A66C1-DDD3-4993-8EDF-77C0BC4DEEC4}">
  <dimension ref="A1:N33"/>
  <sheetViews>
    <sheetView topLeftCell="A13" zoomScale="90" zoomScaleNormal="90" workbookViewId="0">
      <selection activeCell="H17" sqref="H17"/>
    </sheetView>
  </sheetViews>
  <sheetFormatPr defaultRowHeight="14.4" x14ac:dyDescent="0.3"/>
  <cols>
    <col min="1" max="1" width="17.21875" customWidth="1"/>
    <col min="2" max="2" width="9" style="1" bestFit="1" customWidth="1"/>
    <col min="3" max="3" width="16.77734375" style="1" bestFit="1" customWidth="1"/>
    <col min="4" max="4" width="15.21875" bestFit="1" customWidth="1"/>
    <col min="5" max="5" width="31.109375" bestFit="1" customWidth="1"/>
    <col min="6" max="6" width="20.109375" customWidth="1"/>
    <col min="7" max="7" width="20.33203125" customWidth="1"/>
    <col min="8" max="8" width="24.109375" customWidth="1"/>
    <col min="9" max="9" width="23.5546875" customWidth="1"/>
    <col min="10" max="10" width="24.77734375" customWidth="1"/>
    <col min="11" max="11" width="21.77734375" customWidth="1"/>
  </cols>
  <sheetData>
    <row r="1" spans="1:14" ht="21.6" thickBot="1" x14ac:dyDescent="0.45">
      <c r="A1" s="178" t="s">
        <v>38</v>
      </c>
      <c r="B1" s="179"/>
      <c r="C1" s="179"/>
      <c r="D1" s="180"/>
      <c r="E1" s="159" t="s">
        <v>8</v>
      </c>
      <c r="F1" s="160"/>
      <c r="G1" s="161"/>
      <c r="H1" s="30" t="s">
        <v>10</v>
      </c>
      <c r="I1" s="168" t="s">
        <v>9</v>
      </c>
      <c r="J1" s="169"/>
      <c r="K1" s="170"/>
    </row>
    <row r="2" spans="1:14" ht="34.200000000000003" thickBot="1" x14ac:dyDescent="0.7">
      <c r="A2" s="187" t="s">
        <v>5</v>
      </c>
      <c r="B2" s="188"/>
      <c r="C2" s="188"/>
      <c r="D2" s="189"/>
      <c r="E2" s="34" t="s">
        <v>11</v>
      </c>
      <c r="F2" s="21" t="s">
        <v>14</v>
      </c>
      <c r="G2" s="35" t="s">
        <v>12</v>
      </c>
      <c r="H2" s="175" t="s">
        <v>52</v>
      </c>
      <c r="I2" s="34" t="s">
        <v>11</v>
      </c>
      <c r="J2" s="21" t="s">
        <v>14</v>
      </c>
      <c r="K2" s="35" t="s">
        <v>12</v>
      </c>
    </row>
    <row r="3" spans="1:14" s="1" customFormat="1" ht="15" thickBot="1" x14ac:dyDescent="0.35">
      <c r="A3" s="5" t="s">
        <v>0</v>
      </c>
      <c r="B3" s="6" t="s">
        <v>1</v>
      </c>
      <c r="C3" s="6" t="s">
        <v>7</v>
      </c>
      <c r="D3" s="7" t="s">
        <v>6</v>
      </c>
      <c r="E3" s="51" t="s">
        <v>33</v>
      </c>
      <c r="F3" s="11"/>
      <c r="G3" s="12"/>
      <c r="H3" s="176"/>
      <c r="I3" s="53" t="s">
        <v>41</v>
      </c>
      <c r="J3" s="148" t="s">
        <v>42</v>
      </c>
      <c r="K3" s="12"/>
    </row>
    <row r="4" spans="1:14" ht="15" thickBot="1" x14ac:dyDescent="0.35">
      <c r="A4" s="36">
        <v>1</v>
      </c>
      <c r="B4" s="37">
        <v>37.1</v>
      </c>
      <c r="C4" s="38">
        <v>0</v>
      </c>
      <c r="D4" s="39">
        <v>69399</v>
      </c>
      <c r="E4" s="9"/>
      <c r="F4" s="13"/>
      <c r="G4" s="14"/>
      <c r="H4" s="176"/>
      <c r="I4" s="26">
        <v>36960</v>
      </c>
      <c r="J4" s="149"/>
      <c r="K4" s="14"/>
      <c r="L4" s="2"/>
      <c r="M4" s="2"/>
      <c r="N4" s="2"/>
    </row>
    <row r="5" spans="1:14" ht="43.8" customHeight="1" thickBot="1" x14ac:dyDescent="0.35">
      <c r="A5" s="40">
        <v>2</v>
      </c>
      <c r="B5" s="41">
        <v>49.2</v>
      </c>
      <c r="C5" s="42">
        <v>69399</v>
      </c>
      <c r="D5" s="43">
        <v>250000</v>
      </c>
      <c r="E5" s="52" t="s">
        <v>15</v>
      </c>
      <c r="F5" s="171" t="s">
        <v>13</v>
      </c>
      <c r="G5" s="14"/>
      <c r="H5" s="177" t="s">
        <v>85</v>
      </c>
      <c r="I5" s="15"/>
      <c r="J5" s="140" t="s">
        <v>45</v>
      </c>
      <c r="K5" s="55" t="s">
        <v>43</v>
      </c>
      <c r="L5" s="2"/>
      <c r="M5" s="2"/>
      <c r="N5" s="2"/>
    </row>
    <row r="6" spans="1:14" ht="15" customHeight="1" thickBot="1" x14ac:dyDescent="0.35">
      <c r="A6" s="15"/>
      <c r="B6" s="11"/>
      <c r="C6" s="11"/>
      <c r="D6" s="18"/>
      <c r="E6" s="8">
        <v>36960</v>
      </c>
      <c r="F6" s="172"/>
      <c r="G6" s="14"/>
      <c r="H6" s="177"/>
      <c r="I6" s="15"/>
      <c r="J6" s="141"/>
      <c r="K6" s="18">
        <v>750</v>
      </c>
      <c r="L6" s="2"/>
      <c r="M6" s="2"/>
      <c r="N6" s="2"/>
    </row>
    <row r="7" spans="1:14" ht="15" customHeight="1" thickBot="1" x14ac:dyDescent="0.35">
      <c r="A7" s="15"/>
      <c r="B7" s="11"/>
      <c r="C7" s="11"/>
      <c r="D7" s="14"/>
      <c r="E7" s="15"/>
      <c r="F7" s="13"/>
      <c r="G7" s="14"/>
      <c r="H7" s="177"/>
      <c r="I7" s="15"/>
      <c r="J7" s="141"/>
      <c r="K7" s="55" t="s">
        <v>44</v>
      </c>
      <c r="L7" s="2"/>
      <c r="M7" s="2"/>
      <c r="N7" s="2"/>
    </row>
    <row r="8" spans="1:14" ht="45.6" customHeight="1" thickBot="1" x14ac:dyDescent="0.35">
      <c r="A8" s="33" t="s">
        <v>54</v>
      </c>
      <c r="B8" s="162" t="s">
        <v>3</v>
      </c>
      <c r="C8" s="162"/>
      <c r="D8" s="163"/>
      <c r="E8" s="15"/>
      <c r="F8" s="173" t="s">
        <v>26</v>
      </c>
      <c r="G8" s="48" t="s">
        <v>3</v>
      </c>
      <c r="H8" s="177"/>
      <c r="I8" s="19"/>
      <c r="J8" s="141"/>
      <c r="K8" s="18">
        <v>100</v>
      </c>
      <c r="L8" s="2"/>
      <c r="M8" s="2"/>
      <c r="N8" s="2"/>
    </row>
    <row r="9" spans="1:14" ht="79.8" customHeight="1" thickBot="1" x14ac:dyDescent="0.35">
      <c r="A9" s="44" t="s">
        <v>16</v>
      </c>
      <c r="B9" s="181" t="s">
        <v>17</v>
      </c>
      <c r="C9" s="182"/>
      <c r="D9" s="183"/>
      <c r="E9" s="15"/>
      <c r="F9" s="174"/>
      <c r="G9" s="70">
        <f>IF((E4+E6)&gt;36650,4260 - 0.0586*(E4+E6-36650),4260)</f>
        <v>4241.8339999999998</v>
      </c>
      <c r="H9" s="177"/>
      <c r="I9" s="19"/>
      <c r="J9" s="141"/>
      <c r="K9" s="56" t="s">
        <v>46</v>
      </c>
      <c r="L9" s="2"/>
      <c r="M9" s="2"/>
      <c r="N9" s="2"/>
    </row>
    <row r="10" spans="1:14" ht="91.2" customHeight="1" thickBot="1" x14ac:dyDescent="0.35">
      <c r="A10" s="44" t="s">
        <v>18</v>
      </c>
      <c r="B10" s="181" t="s">
        <v>19</v>
      </c>
      <c r="C10" s="182"/>
      <c r="D10" s="183"/>
      <c r="E10" s="16"/>
      <c r="F10" s="165" t="s">
        <v>86</v>
      </c>
      <c r="G10" s="49" t="s">
        <v>2</v>
      </c>
      <c r="I10" s="19"/>
      <c r="J10" s="141"/>
      <c r="K10" s="18">
        <v>235</v>
      </c>
      <c r="L10" s="2"/>
      <c r="M10" s="2"/>
      <c r="N10" s="2"/>
    </row>
    <row r="11" spans="1:14" ht="79.8" customHeight="1" thickBot="1" x14ac:dyDescent="0.35">
      <c r="A11" s="44" t="s">
        <v>20</v>
      </c>
      <c r="B11" s="181" t="s">
        <v>21</v>
      </c>
      <c r="C11" s="182"/>
      <c r="D11" s="183"/>
      <c r="E11" s="16"/>
      <c r="F11" s="166"/>
      <c r="G11" s="10">
        <v>2500</v>
      </c>
      <c r="H11" s="2"/>
      <c r="I11" s="15"/>
      <c r="J11" s="142"/>
      <c r="K11" s="57" t="s">
        <v>47</v>
      </c>
      <c r="L11" s="2"/>
      <c r="M11" s="2"/>
      <c r="N11" s="2"/>
    </row>
    <row r="12" spans="1:14" ht="79.8" customHeight="1" thickBot="1" x14ac:dyDescent="0.35">
      <c r="A12" s="44" t="s">
        <v>22</v>
      </c>
      <c r="B12" s="181" t="s">
        <v>23</v>
      </c>
      <c r="C12" s="182"/>
      <c r="D12" s="183"/>
      <c r="E12" s="16"/>
      <c r="F12" s="54" t="s">
        <v>34</v>
      </c>
      <c r="G12" s="10">
        <v>500</v>
      </c>
      <c r="H12" s="2"/>
      <c r="I12" s="19"/>
      <c r="J12" s="17"/>
      <c r="K12" s="18">
        <v>189</v>
      </c>
      <c r="L12" s="2"/>
      <c r="M12" s="2"/>
      <c r="N12" s="2"/>
    </row>
    <row r="13" spans="1:14" ht="58.2" thickBot="1" x14ac:dyDescent="0.35">
      <c r="A13" s="45" t="s">
        <v>24</v>
      </c>
      <c r="B13" s="184" t="s">
        <v>25</v>
      </c>
      <c r="C13" s="185"/>
      <c r="D13" s="186"/>
      <c r="E13" s="16"/>
      <c r="F13" s="54" t="s">
        <v>35</v>
      </c>
      <c r="G13" s="10">
        <v>150</v>
      </c>
      <c r="H13" s="2"/>
      <c r="I13" s="19"/>
      <c r="J13" s="17"/>
      <c r="K13" s="49" t="s">
        <v>48</v>
      </c>
      <c r="L13" s="2"/>
      <c r="M13" s="2"/>
      <c r="N13" s="2"/>
    </row>
    <row r="14" spans="1:14" ht="15" thickBot="1" x14ac:dyDescent="0.35">
      <c r="A14" s="22"/>
      <c r="B14" s="23"/>
      <c r="C14" s="23"/>
      <c r="D14" s="20"/>
      <c r="E14" s="16"/>
      <c r="F14" s="17"/>
      <c r="G14" s="18"/>
      <c r="H14" s="2"/>
      <c r="I14" s="19"/>
      <c r="J14" s="17"/>
      <c r="K14" s="18">
        <v>6000</v>
      </c>
      <c r="L14" s="2"/>
      <c r="M14" s="2"/>
      <c r="N14" s="2"/>
    </row>
    <row r="15" spans="1:14" ht="34.200000000000003" x14ac:dyDescent="0.3">
      <c r="A15" s="32" t="s">
        <v>27</v>
      </c>
      <c r="B15" s="162" t="s">
        <v>2</v>
      </c>
      <c r="C15" s="162"/>
      <c r="D15" s="163"/>
      <c r="E15" s="50" t="s">
        <v>36</v>
      </c>
      <c r="F15" s="49" t="s">
        <v>79</v>
      </c>
      <c r="G15" s="49" t="s">
        <v>80</v>
      </c>
      <c r="H15" s="2"/>
      <c r="I15" s="19"/>
      <c r="J15" s="17"/>
      <c r="K15" s="49" t="s">
        <v>49</v>
      </c>
      <c r="L15" s="2"/>
      <c r="M15" s="2"/>
      <c r="N15" s="2"/>
    </row>
    <row r="16" spans="1:14" ht="15" thickBot="1" x14ac:dyDescent="0.35">
      <c r="A16" s="46" t="s">
        <v>28</v>
      </c>
      <c r="B16" s="164" t="s">
        <v>29</v>
      </c>
      <c r="C16" s="164"/>
      <c r="D16" s="164"/>
      <c r="E16" s="63">
        <f>A21*F16</f>
        <v>1799.9999999999998</v>
      </c>
      <c r="F16" s="62">
        <v>400000</v>
      </c>
      <c r="G16" s="28">
        <v>4500</v>
      </c>
      <c r="H16" s="2"/>
      <c r="I16" s="19"/>
      <c r="J16" s="17"/>
      <c r="K16" s="18">
        <v>2000</v>
      </c>
      <c r="L16" s="2"/>
      <c r="M16" s="2"/>
      <c r="N16" s="2"/>
    </row>
    <row r="17" spans="1:14" ht="125.4" customHeight="1" thickBot="1" x14ac:dyDescent="0.35">
      <c r="A17" s="47" t="s">
        <v>30</v>
      </c>
      <c r="B17" s="164" t="s">
        <v>31</v>
      </c>
      <c r="C17" s="164"/>
      <c r="D17" s="164"/>
      <c r="E17" s="64">
        <f>E4+E6+E16</f>
        <v>38760</v>
      </c>
      <c r="F17" s="29" t="s">
        <v>4</v>
      </c>
      <c r="G17" s="65">
        <f>G9+G11+G12+G13+G16</f>
        <v>11891.833999999999</v>
      </c>
      <c r="I17" s="67">
        <f>I4</f>
        <v>36960</v>
      </c>
      <c r="J17" s="29" t="s">
        <v>4</v>
      </c>
      <c r="K17" s="65">
        <f>K6+K8+K10+K12+K14+K16</f>
        <v>9274</v>
      </c>
      <c r="L17" s="2"/>
      <c r="M17" s="2"/>
      <c r="N17" s="2"/>
    </row>
    <row r="18" spans="1:14" ht="28.8" x14ac:dyDescent="0.55000000000000004">
      <c r="A18" s="46" t="s">
        <v>32</v>
      </c>
      <c r="B18" s="164" t="s">
        <v>25</v>
      </c>
      <c r="C18" s="164"/>
      <c r="D18" s="164"/>
      <c r="E18" s="151" t="s">
        <v>55</v>
      </c>
      <c r="F18" s="151"/>
      <c r="G18" s="152"/>
      <c r="H18" s="4"/>
      <c r="I18" s="150" t="s">
        <v>53</v>
      </c>
      <c r="J18" s="151"/>
      <c r="K18" s="152"/>
      <c r="L18" s="2"/>
      <c r="M18" s="2"/>
      <c r="N18" s="2"/>
    </row>
    <row r="19" spans="1:14" ht="29.4" thickBot="1" x14ac:dyDescent="0.6">
      <c r="D19" s="2"/>
      <c r="E19" s="143">
        <f>E4+E6+E16-G9-G11-G12-G13-G16</f>
        <v>26868.165999999997</v>
      </c>
      <c r="F19" s="144"/>
      <c r="G19" s="145"/>
      <c r="I19" s="143">
        <f>I4-K6-K8-K10-K12-K14-K16</f>
        <v>27686</v>
      </c>
      <c r="J19" s="144"/>
      <c r="K19" s="145"/>
      <c r="L19" s="2"/>
      <c r="M19" s="2"/>
      <c r="N19" s="2"/>
    </row>
    <row r="20" spans="1:14" ht="15" thickBot="1" x14ac:dyDescent="0.35">
      <c r="A20" s="129" t="s">
        <v>78</v>
      </c>
      <c r="B20" s="130"/>
      <c r="C20" s="130"/>
      <c r="D20" s="131"/>
      <c r="E20" s="2"/>
      <c r="F20" s="2"/>
      <c r="G20" s="4"/>
      <c r="H20" s="4"/>
      <c r="I20" s="16"/>
      <c r="J20" s="27"/>
      <c r="K20" s="20"/>
      <c r="L20" s="2"/>
      <c r="M20" s="2"/>
      <c r="N20" s="2"/>
    </row>
    <row r="21" spans="1:14" ht="29.4" thickBot="1" x14ac:dyDescent="0.6">
      <c r="A21" s="68">
        <v>4.4999999999999997E-3</v>
      </c>
      <c r="B21" s="132" t="s">
        <v>82</v>
      </c>
      <c r="C21" s="132"/>
      <c r="D21" s="133"/>
      <c r="E21" s="146" t="s">
        <v>37</v>
      </c>
      <c r="F21" s="146"/>
      <c r="G21" s="146"/>
      <c r="H21" s="3"/>
      <c r="I21" s="153" t="s">
        <v>51</v>
      </c>
      <c r="J21" s="154"/>
      <c r="K21" s="155"/>
      <c r="L21" s="2"/>
      <c r="M21" s="2"/>
      <c r="N21" s="2"/>
    </row>
    <row r="22" spans="1:14" ht="23.4" x14ac:dyDescent="0.45">
      <c r="D22" s="2"/>
      <c r="E22" s="147">
        <f>IF(E19&lt;D4,0.371*E19,0.492*(E19-D4)+0.371*E19)</f>
        <v>9968.0895859999982</v>
      </c>
      <c r="F22" s="147"/>
      <c r="G22" s="147"/>
      <c r="H22" s="2"/>
      <c r="I22" s="156">
        <f>A30*I19</f>
        <v>4152.8999999999996</v>
      </c>
      <c r="J22" s="157"/>
      <c r="K22" s="158"/>
      <c r="L22" s="2"/>
      <c r="M22" s="2"/>
      <c r="N22" s="2"/>
    </row>
    <row r="23" spans="1:14" x14ac:dyDescent="0.3">
      <c r="E23" s="2"/>
      <c r="F23" s="2"/>
      <c r="G23" s="2"/>
      <c r="H23" s="2"/>
      <c r="I23" s="19"/>
      <c r="J23" s="17"/>
      <c r="K23" s="18"/>
      <c r="L23" s="2"/>
      <c r="M23" s="2"/>
      <c r="N23" s="2"/>
    </row>
    <row r="24" spans="1:14" ht="23.4" x14ac:dyDescent="0.45">
      <c r="I24" s="134" t="s">
        <v>50</v>
      </c>
      <c r="J24" s="135"/>
      <c r="K24" s="136"/>
    </row>
    <row r="25" spans="1:14" ht="26.4" thickBot="1" x14ac:dyDescent="0.55000000000000004">
      <c r="E25" s="25" t="s">
        <v>39</v>
      </c>
      <c r="F25" s="66">
        <f>E4+E6-E22</f>
        <v>26991.910414000002</v>
      </c>
      <c r="I25" s="137">
        <f>A33*I19</f>
        <v>1522.73</v>
      </c>
      <c r="J25" s="138"/>
      <c r="K25" s="139"/>
    </row>
    <row r="26" spans="1:14" ht="25.8" x14ac:dyDescent="0.5">
      <c r="E26" s="24" t="s">
        <v>40</v>
      </c>
      <c r="F26" s="66">
        <f>F25/12</f>
        <v>2249.3258678333336</v>
      </c>
    </row>
    <row r="27" spans="1:14" ht="25.8" x14ac:dyDescent="0.5">
      <c r="I27" s="25" t="s">
        <v>39</v>
      </c>
      <c r="J27" s="167">
        <f>I19-I22-I25</f>
        <v>22010.37</v>
      </c>
      <c r="K27" s="167"/>
    </row>
    <row r="28" spans="1:14" ht="26.4" thickBot="1" x14ac:dyDescent="0.55000000000000004">
      <c r="I28" s="69" t="s">
        <v>40</v>
      </c>
      <c r="J28" s="167">
        <f>J27/12</f>
        <v>1834.1975</v>
      </c>
      <c r="K28" s="167"/>
    </row>
    <row r="29" spans="1:14" ht="14.4" customHeight="1" thickBot="1" x14ac:dyDescent="0.35">
      <c r="A29" s="124" t="s">
        <v>81</v>
      </c>
      <c r="B29" s="125"/>
      <c r="C29" s="125"/>
      <c r="D29" s="126"/>
      <c r="I29" s="31"/>
      <c r="J29" s="31"/>
      <c r="K29" s="31"/>
    </row>
    <row r="30" spans="1:14" ht="14.4" customHeight="1" thickBot="1" x14ac:dyDescent="0.35">
      <c r="A30" s="68">
        <v>0.15</v>
      </c>
      <c r="B30" s="127" t="s">
        <v>83</v>
      </c>
      <c r="C30" s="127"/>
      <c r="D30" s="128"/>
      <c r="I30" s="31"/>
      <c r="J30" s="31"/>
      <c r="K30" s="31"/>
    </row>
    <row r="31" spans="1:14" ht="14.4" customHeight="1" thickBot="1" x14ac:dyDescent="0.35">
      <c r="I31" s="31"/>
      <c r="J31" s="31"/>
      <c r="K31" s="31"/>
    </row>
    <row r="32" spans="1:14" ht="14.4" customHeight="1" thickBot="1" x14ac:dyDescent="0.35">
      <c r="A32" s="124" t="s">
        <v>50</v>
      </c>
      <c r="B32" s="125"/>
      <c r="C32" s="125"/>
      <c r="D32" s="126"/>
      <c r="I32" s="31"/>
      <c r="J32" s="31"/>
      <c r="K32" s="31"/>
    </row>
    <row r="33" spans="1:11" ht="14.4" customHeight="1" thickBot="1" x14ac:dyDescent="0.35">
      <c r="A33" s="68">
        <v>5.5E-2</v>
      </c>
      <c r="B33" s="127" t="s">
        <v>84</v>
      </c>
      <c r="C33" s="127"/>
      <c r="D33" s="128"/>
      <c r="I33" s="31"/>
      <c r="J33" s="31"/>
      <c r="K33" s="31"/>
    </row>
  </sheetData>
  <mergeCells count="39">
    <mergeCell ref="J27:K27"/>
    <mergeCell ref="J28:K28"/>
    <mergeCell ref="I1:K1"/>
    <mergeCell ref="F5:F6"/>
    <mergeCell ref="B8:D8"/>
    <mergeCell ref="F8:F9"/>
    <mergeCell ref="H2:H4"/>
    <mergeCell ref="H5:H9"/>
    <mergeCell ref="A1:D1"/>
    <mergeCell ref="E18:G18"/>
    <mergeCell ref="B9:D9"/>
    <mergeCell ref="B10:D10"/>
    <mergeCell ref="B11:D11"/>
    <mergeCell ref="B12:D12"/>
    <mergeCell ref="B13:D13"/>
    <mergeCell ref="A2:D2"/>
    <mergeCell ref="E1:G1"/>
    <mergeCell ref="B15:D15"/>
    <mergeCell ref="B16:D16"/>
    <mergeCell ref="B17:D17"/>
    <mergeCell ref="B18:D18"/>
    <mergeCell ref="F10:F11"/>
    <mergeCell ref="J3:J4"/>
    <mergeCell ref="I18:K18"/>
    <mergeCell ref="I19:K19"/>
    <mergeCell ref="I21:K21"/>
    <mergeCell ref="I22:K22"/>
    <mergeCell ref="I24:K24"/>
    <mergeCell ref="I25:K25"/>
    <mergeCell ref="J5:J11"/>
    <mergeCell ref="E19:G19"/>
    <mergeCell ref="E21:G21"/>
    <mergeCell ref="E22:G22"/>
    <mergeCell ref="A32:D32"/>
    <mergeCell ref="B33:D33"/>
    <mergeCell ref="A20:D20"/>
    <mergeCell ref="B21:D21"/>
    <mergeCell ref="A29:D29"/>
    <mergeCell ref="B30:D30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A8F93-4523-4F74-80A7-A02082226D65}">
  <dimension ref="A1:N33"/>
  <sheetViews>
    <sheetView zoomScale="90" zoomScaleNormal="90" workbookViewId="0">
      <selection activeCell="J42" sqref="J42"/>
    </sheetView>
  </sheetViews>
  <sheetFormatPr defaultRowHeight="14.4" x14ac:dyDescent="0.3"/>
  <cols>
    <col min="1" max="1" width="17.21875" customWidth="1"/>
    <col min="2" max="2" width="9" style="1" bestFit="1" customWidth="1"/>
    <col min="3" max="3" width="16.77734375" style="1" bestFit="1" customWidth="1"/>
    <col min="4" max="4" width="15.21875" bestFit="1" customWidth="1"/>
    <col min="5" max="5" width="31.109375" bestFit="1" customWidth="1"/>
    <col min="6" max="6" width="20.109375" customWidth="1"/>
    <col min="7" max="7" width="20.33203125" customWidth="1"/>
    <col min="8" max="8" width="24.109375" customWidth="1"/>
    <col min="9" max="9" width="23.5546875" customWidth="1"/>
    <col min="10" max="10" width="24.77734375" customWidth="1"/>
    <col min="11" max="11" width="21.77734375" customWidth="1"/>
  </cols>
  <sheetData>
    <row r="1" spans="1:14" ht="21.6" thickBot="1" x14ac:dyDescent="0.45">
      <c r="A1" s="178" t="s">
        <v>38</v>
      </c>
      <c r="B1" s="179"/>
      <c r="C1" s="179"/>
      <c r="D1" s="180"/>
      <c r="E1" s="159" t="s">
        <v>8</v>
      </c>
      <c r="F1" s="160"/>
      <c r="G1" s="161"/>
      <c r="H1" s="30" t="s">
        <v>10</v>
      </c>
      <c r="I1" s="168" t="s">
        <v>9</v>
      </c>
      <c r="J1" s="169"/>
      <c r="K1" s="170"/>
    </row>
    <row r="2" spans="1:14" ht="34.200000000000003" thickBot="1" x14ac:dyDescent="0.7">
      <c r="A2" s="187" t="s">
        <v>5</v>
      </c>
      <c r="B2" s="188"/>
      <c r="C2" s="188"/>
      <c r="D2" s="189"/>
      <c r="E2" s="34" t="s">
        <v>11</v>
      </c>
      <c r="F2" s="71" t="s">
        <v>14</v>
      </c>
      <c r="G2" s="35" t="s">
        <v>12</v>
      </c>
      <c r="H2" s="175" t="s">
        <v>52</v>
      </c>
      <c r="I2" s="34" t="s">
        <v>11</v>
      </c>
      <c r="J2" s="71" t="s">
        <v>14</v>
      </c>
      <c r="K2" s="35" t="s">
        <v>12</v>
      </c>
    </row>
    <row r="3" spans="1:14" s="1" customFormat="1" ht="15" thickBot="1" x14ac:dyDescent="0.35">
      <c r="A3" s="5" t="s">
        <v>0</v>
      </c>
      <c r="B3" s="6" t="s">
        <v>1</v>
      </c>
      <c r="C3" s="6" t="s">
        <v>7</v>
      </c>
      <c r="D3" s="7" t="s">
        <v>6</v>
      </c>
      <c r="E3" s="51" t="s">
        <v>33</v>
      </c>
      <c r="F3" s="11"/>
      <c r="G3" s="12"/>
      <c r="H3" s="176"/>
      <c r="I3" s="53" t="s">
        <v>41</v>
      </c>
      <c r="J3" s="148" t="s">
        <v>42</v>
      </c>
      <c r="K3" s="12"/>
    </row>
    <row r="4" spans="1:14" ht="15" thickBot="1" x14ac:dyDescent="0.35">
      <c r="A4" s="36">
        <v>1</v>
      </c>
      <c r="B4" s="37">
        <v>37.07</v>
      </c>
      <c r="C4" s="38">
        <v>0</v>
      </c>
      <c r="D4" s="39">
        <v>69399</v>
      </c>
      <c r="E4" s="9">
        <v>36960</v>
      </c>
      <c r="F4" s="13"/>
      <c r="G4" s="14"/>
      <c r="H4" s="176"/>
      <c r="I4" s="26">
        <v>36960</v>
      </c>
      <c r="J4" s="149"/>
      <c r="K4" s="14"/>
      <c r="L4" s="2"/>
      <c r="M4" s="2"/>
      <c r="N4" s="2"/>
    </row>
    <row r="5" spans="1:14" ht="43.8" customHeight="1" thickBot="1" x14ac:dyDescent="0.35">
      <c r="A5" s="40">
        <v>2</v>
      </c>
      <c r="B5" s="41">
        <v>49.5</v>
      </c>
      <c r="C5" s="42">
        <v>69399</v>
      </c>
      <c r="D5" s="43">
        <v>250000</v>
      </c>
      <c r="E5" s="52" t="s">
        <v>110</v>
      </c>
      <c r="F5" s="171" t="s">
        <v>13</v>
      </c>
      <c r="G5" s="14"/>
      <c r="H5" s="177" t="s">
        <v>85</v>
      </c>
      <c r="I5" s="15"/>
      <c r="J5" s="140" t="s">
        <v>45</v>
      </c>
      <c r="K5" s="55" t="s">
        <v>114</v>
      </c>
      <c r="L5" s="2"/>
      <c r="M5" s="2"/>
      <c r="N5" s="2"/>
    </row>
    <row r="6" spans="1:14" ht="15" customHeight="1" thickBot="1" x14ac:dyDescent="0.35">
      <c r="A6" s="15"/>
      <c r="B6" s="11"/>
      <c r="C6" s="11"/>
      <c r="D6" s="18"/>
      <c r="E6" s="8">
        <v>0</v>
      </c>
      <c r="F6" s="172"/>
      <c r="G6" s="14"/>
      <c r="H6" s="177"/>
      <c r="I6" s="15"/>
      <c r="J6" s="141"/>
      <c r="K6" s="18">
        <v>750</v>
      </c>
      <c r="L6" s="2"/>
      <c r="M6" s="2"/>
      <c r="N6" s="2"/>
    </row>
    <row r="7" spans="1:14" ht="15" customHeight="1" thickBot="1" x14ac:dyDescent="0.35">
      <c r="A7" s="15"/>
      <c r="B7" s="11"/>
      <c r="C7" s="11"/>
      <c r="D7" s="14"/>
      <c r="E7" s="15"/>
      <c r="F7" s="13"/>
      <c r="G7" s="14"/>
      <c r="H7" s="177"/>
      <c r="I7" s="15"/>
      <c r="J7" s="141"/>
      <c r="K7" s="55" t="s">
        <v>44</v>
      </c>
      <c r="L7" s="2"/>
      <c r="M7" s="2"/>
      <c r="N7" s="2"/>
    </row>
    <row r="8" spans="1:14" ht="45.6" customHeight="1" thickBot="1" x14ac:dyDescent="0.35">
      <c r="A8" s="33" t="s">
        <v>54</v>
      </c>
      <c r="B8" s="162" t="s">
        <v>3</v>
      </c>
      <c r="C8" s="162"/>
      <c r="D8" s="163"/>
      <c r="E8" s="15"/>
      <c r="F8" s="173" t="s">
        <v>26</v>
      </c>
      <c r="G8" s="48" t="s">
        <v>3</v>
      </c>
      <c r="H8" s="177"/>
      <c r="I8" s="19"/>
      <c r="J8" s="141"/>
      <c r="K8" s="18">
        <v>100</v>
      </c>
      <c r="L8" s="2"/>
      <c r="M8" s="2"/>
      <c r="N8" s="2"/>
    </row>
    <row r="9" spans="1:14" ht="79.8" customHeight="1" thickBot="1" x14ac:dyDescent="0.35">
      <c r="A9" s="44" t="s">
        <v>16</v>
      </c>
      <c r="B9" s="181" t="s">
        <v>17</v>
      </c>
      <c r="C9" s="182"/>
      <c r="D9" s="183"/>
      <c r="E9" s="15"/>
      <c r="F9" s="174"/>
      <c r="G9" s="10">
        <f>IF((E4+E6)&gt;36650,4260 - 0.0586*(E4+E6-36650),4260)</f>
        <v>4241.8339999999998</v>
      </c>
      <c r="H9" s="177"/>
      <c r="I9" s="19"/>
      <c r="J9" s="141"/>
      <c r="K9" s="56" t="s">
        <v>46</v>
      </c>
      <c r="L9" s="2"/>
      <c r="M9" s="2"/>
      <c r="N9" s="2"/>
    </row>
    <row r="10" spans="1:14" ht="91.2" customHeight="1" thickBot="1" x14ac:dyDescent="0.35">
      <c r="A10" s="44" t="s">
        <v>18</v>
      </c>
      <c r="B10" s="181" t="s">
        <v>19</v>
      </c>
      <c r="C10" s="182"/>
      <c r="D10" s="183"/>
      <c r="E10" s="16"/>
      <c r="F10" s="165" t="s">
        <v>109</v>
      </c>
      <c r="G10" s="54" t="s">
        <v>108</v>
      </c>
      <c r="I10" s="19"/>
      <c r="J10" s="141"/>
      <c r="K10" s="18">
        <v>235</v>
      </c>
      <c r="L10" s="2"/>
      <c r="M10" s="2"/>
      <c r="N10" s="2"/>
    </row>
    <row r="11" spans="1:14" ht="79.8" customHeight="1" thickBot="1" x14ac:dyDescent="0.35">
      <c r="A11" s="44" t="s">
        <v>20</v>
      </c>
      <c r="B11" s="181" t="s">
        <v>21</v>
      </c>
      <c r="C11" s="182"/>
      <c r="D11" s="183"/>
      <c r="E11" s="16"/>
      <c r="F11" s="166"/>
      <c r="G11" s="10">
        <v>700</v>
      </c>
      <c r="H11" s="2"/>
      <c r="I11" s="15"/>
      <c r="J11" s="142"/>
      <c r="K11" s="57" t="s">
        <v>47</v>
      </c>
      <c r="L11" s="2"/>
      <c r="M11" s="2"/>
      <c r="N11" s="2"/>
    </row>
    <row r="12" spans="1:14" ht="79.8" customHeight="1" thickBot="1" x14ac:dyDescent="0.35">
      <c r="A12" s="44" t="s">
        <v>22</v>
      </c>
      <c r="B12" s="181" t="s">
        <v>23</v>
      </c>
      <c r="C12" s="182"/>
      <c r="D12" s="183"/>
      <c r="E12" s="16"/>
      <c r="F12" s="54" t="s">
        <v>111</v>
      </c>
      <c r="G12" s="10">
        <v>500</v>
      </c>
      <c r="H12" s="2"/>
      <c r="I12" s="19"/>
      <c r="J12" s="17"/>
      <c r="K12" s="18">
        <v>189</v>
      </c>
      <c r="L12" s="2"/>
      <c r="M12" s="2"/>
      <c r="N12" s="2"/>
    </row>
    <row r="13" spans="1:14" ht="58.2" thickBot="1" x14ac:dyDescent="0.35">
      <c r="A13" s="45" t="s">
        <v>24</v>
      </c>
      <c r="B13" s="184" t="s">
        <v>25</v>
      </c>
      <c r="C13" s="185"/>
      <c r="D13" s="186"/>
      <c r="E13" s="16"/>
      <c r="F13" s="54" t="s">
        <v>35</v>
      </c>
      <c r="G13" s="10">
        <v>150</v>
      </c>
      <c r="H13" s="2"/>
      <c r="I13" s="19"/>
      <c r="J13" s="17"/>
      <c r="K13" s="49" t="s">
        <v>48</v>
      </c>
      <c r="L13" s="2"/>
      <c r="M13" s="2"/>
      <c r="N13" s="2"/>
    </row>
    <row r="14" spans="1:14" ht="15" thickBot="1" x14ac:dyDescent="0.35">
      <c r="A14" s="22"/>
      <c r="B14" s="23"/>
      <c r="C14" s="23"/>
      <c r="D14" s="20"/>
      <c r="E14" s="16"/>
      <c r="F14" s="17"/>
      <c r="G14" s="18"/>
      <c r="H14" s="2"/>
      <c r="I14" s="19"/>
      <c r="J14" s="17"/>
      <c r="K14" s="18">
        <v>6000</v>
      </c>
      <c r="L14" s="2"/>
      <c r="M14" s="2"/>
      <c r="N14" s="2"/>
    </row>
    <row r="15" spans="1:14" ht="34.200000000000003" x14ac:dyDescent="0.3">
      <c r="A15" s="32" t="s">
        <v>27</v>
      </c>
      <c r="B15" s="162" t="s">
        <v>2</v>
      </c>
      <c r="C15" s="162"/>
      <c r="D15" s="163"/>
      <c r="E15" s="50" t="s">
        <v>36</v>
      </c>
      <c r="F15" s="49" t="s">
        <v>79</v>
      </c>
      <c r="G15" s="49" t="s">
        <v>80</v>
      </c>
      <c r="H15" s="2"/>
      <c r="I15" s="19"/>
      <c r="J15" s="17"/>
      <c r="K15" s="49" t="s">
        <v>49</v>
      </c>
      <c r="L15" s="2"/>
      <c r="M15" s="2"/>
      <c r="N15" s="2"/>
    </row>
    <row r="16" spans="1:14" ht="15" thickBot="1" x14ac:dyDescent="0.35">
      <c r="A16" s="46" t="s">
        <v>28</v>
      </c>
      <c r="B16" s="164" t="s">
        <v>29</v>
      </c>
      <c r="C16" s="164"/>
      <c r="D16" s="164"/>
      <c r="E16" s="63">
        <f>A21*F16</f>
        <v>1799.9999999999998</v>
      </c>
      <c r="F16" s="62">
        <v>400000</v>
      </c>
      <c r="G16" s="28">
        <v>4500</v>
      </c>
      <c r="H16" s="2"/>
      <c r="I16" s="19"/>
      <c r="J16" s="17"/>
      <c r="K16" s="18">
        <v>2000</v>
      </c>
      <c r="L16" s="2"/>
      <c r="M16" s="2"/>
      <c r="N16" s="2"/>
    </row>
    <row r="17" spans="1:14" ht="125.4" customHeight="1" thickBot="1" x14ac:dyDescent="0.35">
      <c r="A17" s="47" t="s">
        <v>30</v>
      </c>
      <c r="B17" s="164" t="s">
        <v>31</v>
      </c>
      <c r="C17" s="164"/>
      <c r="D17" s="164"/>
      <c r="E17" s="64">
        <f>E4+E6+E16</f>
        <v>38760</v>
      </c>
      <c r="F17" s="29" t="s">
        <v>4</v>
      </c>
      <c r="G17" s="65">
        <f>G9+G11+G12+G13+G16</f>
        <v>10091.833999999999</v>
      </c>
      <c r="I17" s="67">
        <f>I4</f>
        <v>36960</v>
      </c>
      <c r="J17" s="29" t="s">
        <v>4</v>
      </c>
      <c r="K17" s="65">
        <f>K6+K8+K10+K12+K14+K16</f>
        <v>9274</v>
      </c>
      <c r="L17" s="2"/>
      <c r="M17" s="2"/>
      <c r="N17" s="2"/>
    </row>
    <row r="18" spans="1:14" ht="28.8" x14ac:dyDescent="0.55000000000000004">
      <c r="A18" s="46" t="s">
        <v>32</v>
      </c>
      <c r="B18" s="164" t="s">
        <v>25</v>
      </c>
      <c r="C18" s="164"/>
      <c r="D18" s="164"/>
      <c r="E18" s="151" t="s">
        <v>27</v>
      </c>
      <c r="F18" s="151"/>
      <c r="G18" s="152"/>
      <c r="H18" s="4"/>
      <c r="I18" s="150" t="s">
        <v>53</v>
      </c>
      <c r="J18" s="151"/>
      <c r="K18" s="152"/>
      <c r="L18" s="2"/>
      <c r="M18" s="2"/>
      <c r="N18" s="2"/>
    </row>
    <row r="19" spans="1:14" ht="29.4" thickBot="1" x14ac:dyDescent="0.6">
      <c r="D19" s="2"/>
      <c r="E19" s="143">
        <f>E17-G17</f>
        <v>28668.166000000001</v>
      </c>
      <c r="F19" s="144"/>
      <c r="G19" s="145"/>
      <c r="I19" s="143">
        <f>I4-K6-K8-K10-K12-K14-K16</f>
        <v>27686</v>
      </c>
      <c r="J19" s="144"/>
      <c r="K19" s="145"/>
      <c r="L19" s="2"/>
      <c r="M19" s="2"/>
      <c r="N19" s="2"/>
    </row>
    <row r="20" spans="1:14" ht="15" thickBot="1" x14ac:dyDescent="0.35">
      <c r="A20" s="129" t="s">
        <v>78</v>
      </c>
      <c r="B20" s="130"/>
      <c r="C20" s="130"/>
      <c r="D20" s="131"/>
      <c r="E20" s="104"/>
      <c r="F20" s="190"/>
      <c r="G20" s="191"/>
      <c r="H20" s="4"/>
      <c r="I20" s="16"/>
      <c r="J20" s="27"/>
      <c r="K20" s="20"/>
      <c r="L20" s="2"/>
      <c r="M20" s="2"/>
      <c r="N20" s="2"/>
    </row>
    <row r="21" spans="1:14" ht="29.4" thickBot="1" x14ac:dyDescent="0.6">
      <c r="A21" s="68">
        <v>4.4999999999999997E-3</v>
      </c>
      <c r="B21" s="132" t="s">
        <v>82</v>
      </c>
      <c r="C21" s="132"/>
      <c r="D21" s="133"/>
      <c r="E21" s="146" t="s">
        <v>106</v>
      </c>
      <c r="F21" s="146"/>
      <c r="G21" s="146"/>
      <c r="H21" s="3"/>
      <c r="I21" s="153" t="s">
        <v>51</v>
      </c>
      <c r="J21" s="154"/>
      <c r="K21" s="155"/>
      <c r="L21" s="2"/>
      <c r="M21" s="2"/>
      <c r="N21" s="2"/>
    </row>
    <row r="22" spans="1:14" ht="23.4" x14ac:dyDescent="0.45">
      <c r="D22" s="2"/>
      <c r="E22" s="147">
        <f>IF(E19&lt;D4,0.3707*E19,0.495*(E19-D4)+0.3707*E19)</f>
        <v>10627.289136199999</v>
      </c>
      <c r="F22" s="147"/>
      <c r="G22" s="147"/>
      <c r="H22" s="2"/>
      <c r="I22" s="156">
        <f>A30*I19</f>
        <v>4152.8999999999996</v>
      </c>
      <c r="J22" s="157"/>
      <c r="K22" s="158"/>
      <c r="L22" s="2"/>
      <c r="M22" s="2"/>
      <c r="N22" s="2"/>
    </row>
    <row r="23" spans="1:14" ht="23.4" x14ac:dyDescent="0.45">
      <c r="E23" s="192" t="s">
        <v>107</v>
      </c>
      <c r="F23" s="192"/>
      <c r="G23" s="83">
        <v>1000</v>
      </c>
      <c r="H23" s="2"/>
      <c r="I23" s="19"/>
      <c r="J23" s="17"/>
      <c r="K23" s="18"/>
      <c r="L23" s="2"/>
      <c r="M23" s="2"/>
      <c r="N23" s="2"/>
    </row>
    <row r="24" spans="1:14" ht="28.8" x14ac:dyDescent="0.55000000000000004">
      <c r="E24" s="146" t="s">
        <v>112</v>
      </c>
      <c r="F24" s="146"/>
      <c r="G24" s="105">
        <f>E22-G23</f>
        <v>9627.2891361999991</v>
      </c>
      <c r="I24" s="134" t="s">
        <v>50</v>
      </c>
      <c r="J24" s="135"/>
      <c r="K24" s="136"/>
    </row>
    <row r="25" spans="1:14" ht="26.4" thickBot="1" x14ac:dyDescent="0.55000000000000004">
      <c r="E25" s="25" t="s">
        <v>39</v>
      </c>
      <c r="F25" s="72">
        <f>E4+E6-G24</f>
        <v>27332.710863799999</v>
      </c>
      <c r="I25" s="137">
        <f>A33*I19</f>
        <v>1522.73</v>
      </c>
      <c r="J25" s="138"/>
      <c r="K25" s="139"/>
    </row>
    <row r="26" spans="1:14" ht="25.8" x14ac:dyDescent="0.5">
      <c r="E26" s="24" t="s">
        <v>40</v>
      </c>
      <c r="F26" s="72">
        <f>F25/12</f>
        <v>2277.7259053166667</v>
      </c>
    </row>
    <row r="27" spans="1:14" ht="25.8" x14ac:dyDescent="0.5">
      <c r="E27" s="106" t="s">
        <v>113</v>
      </c>
      <c r="I27" s="25" t="s">
        <v>39</v>
      </c>
      <c r="J27" s="167">
        <f>I19-I22-I25</f>
        <v>22010.37</v>
      </c>
      <c r="K27" s="167"/>
    </row>
    <row r="28" spans="1:14" ht="26.4" thickBot="1" x14ac:dyDescent="0.55000000000000004">
      <c r="I28" s="69" t="s">
        <v>40</v>
      </c>
      <c r="J28" s="167">
        <f>J27/12</f>
        <v>1834.1975</v>
      </c>
      <c r="K28" s="167"/>
    </row>
    <row r="29" spans="1:14" ht="14.4" customHeight="1" thickBot="1" x14ac:dyDescent="0.35">
      <c r="A29" s="124" t="s">
        <v>81</v>
      </c>
      <c r="B29" s="125"/>
      <c r="C29" s="125"/>
      <c r="D29" s="126"/>
      <c r="I29" s="31"/>
      <c r="J29" s="31"/>
      <c r="K29" s="31"/>
    </row>
    <row r="30" spans="1:14" ht="14.4" customHeight="1" thickBot="1" x14ac:dyDescent="0.35">
      <c r="A30" s="68">
        <v>0.15</v>
      </c>
      <c r="B30" s="127" t="s">
        <v>83</v>
      </c>
      <c r="C30" s="127"/>
      <c r="D30" s="128"/>
      <c r="I30" s="31"/>
      <c r="J30" s="31"/>
      <c r="K30" s="31"/>
    </row>
    <row r="31" spans="1:14" ht="14.4" customHeight="1" thickBot="1" x14ac:dyDescent="0.35">
      <c r="I31" s="31"/>
      <c r="J31" s="31"/>
      <c r="K31" s="31"/>
    </row>
    <row r="32" spans="1:14" ht="14.4" customHeight="1" thickBot="1" x14ac:dyDescent="0.35">
      <c r="A32" s="124" t="s">
        <v>50</v>
      </c>
      <c r="B32" s="125"/>
      <c r="C32" s="125"/>
      <c r="D32" s="126"/>
      <c r="I32" s="31"/>
      <c r="J32" s="31"/>
      <c r="K32" s="31"/>
    </row>
    <row r="33" spans="1:11" ht="14.4" customHeight="1" thickBot="1" x14ac:dyDescent="0.35">
      <c r="A33" s="68">
        <v>5.5E-2</v>
      </c>
      <c r="B33" s="127" t="s">
        <v>84</v>
      </c>
      <c r="C33" s="127"/>
      <c r="D33" s="128"/>
      <c r="I33" s="31"/>
      <c r="J33" s="31"/>
      <c r="K33" s="31"/>
    </row>
  </sheetData>
  <mergeCells count="42">
    <mergeCell ref="A1:D1"/>
    <mergeCell ref="E1:G1"/>
    <mergeCell ref="I1:K1"/>
    <mergeCell ref="A2:D2"/>
    <mergeCell ref="H2:H4"/>
    <mergeCell ref="J3:J4"/>
    <mergeCell ref="F5:F6"/>
    <mergeCell ref="H5:H9"/>
    <mergeCell ref="J5:J11"/>
    <mergeCell ref="B8:D8"/>
    <mergeCell ref="F8:F9"/>
    <mergeCell ref="B9:D9"/>
    <mergeCell ref="B10:D10"/>
    <mergeCell ref="F10:F11"/>
    <mergeCell ref="B11:D11"/>
    <mergeCell ref="I21:K21"/>
    <mergeCell ref="B12:D12"/>
    <mergeCell ref="B13:D13"/>
    <mergeCell ref="B15:D15"/>
    <mergeCell ref="B16:D16"/>
    <mergeCell ref="B17:D17"/>
    <mergeCell ref="B18:D18"/>
    <mergeCell ref="E18:G18"/>
    <mergeCell ref="I18:K18"/>
    <mergeCell ref="E19:G19"/>
    <mergeCell ref="I19:K19"/>
    <mergeCell ref="A20:D20"/>
    <mergeCell ref="I22:K22"/>
    <mergeCell ref="I24:K24"/>
    <mergeCell ref="I25:K25"/>
    <mergeCell ref="J27:K27"/>
    <mergeCell ref="J28:K28"/>
    <mergeCell ref="A29:D29"/>
    <mergeCell ref="B30:D30"/>
    <mergeCell ref="A32:D32"/>
    <mergeCell ref="B33:D33"/>
    <mergeCell ref="F20:G20"/>
    <mergeCell ref="E23:F23"/>
    <mergeCell ref="E24:F24"/>
    <mergeCell ref="E22:G22"/>
    <mergeCell ref="B21:D21"/>
    <mergeCell ref="E21:G21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78C25-5082-4D0D-9331-04883C232A8A}">
  <dimension ref="A1:O17"/>
  <sheetViews>
    <sheetView workbookViewId="0">
      <selection activeCell="J42" sqref="J42"/>
    </sheetView>
  </sheetViews>
  <sheetFormatPr defaultRowHeight="14.4" x14ac:dyDescent="0.3"/>
  <cols>
    <col min="3" max="3" width="29.88671875" customWidth="1"/>
    <col min="6" max="6" width="14.33203125" customWidth="1"/>
    <col min="9" max="9" width="30.44140625" customWidth="1"/>
    <col min="15" max="15" width="26.88671875" customWidth="1"/>
  </cols>
  <sheetData>
    <row r="1" spans="1:15" ht="21.6" thickBot="1" x14ac:dyDescent="0.45">
      <c r="A1" s="196" t="s">
        <v>56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</row>
    <row r="2" spans="1:15" ht="18.600000000000001" thickBot="1" x14ac:dyDescent="0.4">
      <c r="A2" s="210" t="s">
        <v>58</v>
      </c>
      <c r="B2" s="211"/>
      <c r="C2" s="212"/>
      <c r="D2" s="213" t="s">
        <v>59</v>
      </c>
      <c r="E2" s="214"/>
      <c r="F2" s="215"/>
      <c r="G2" s="216" t="s">
        <v>60</v>
      </c>
      <c r="H2" s="216"/>
      <c r="I2" s="217"/>
      <c r="J2" s="193" t="s">
        <v>63</v>
      </c>
      <c r="K2" s="194"/>
      <c r="L2" s="194"/>
      <c r="M2" s="194"/>
      <c r="N2" s="194"/>
      <c r="O2" s="195"/>
    </row>
    <row r="3" spans="1:15" ht="40.799999999999997" customHeight="1" x14ac:dyDescent="0.35">
      <c r="A3" s="204" t="s">
        <v>57</v>
      </c>
      <c r="B3" s="205"/>
      <c r="C3" s="206"/>
      <c r="D3" s="207" t="s">
        <v>65</v>
      </c>
      <c r="E3" s="208"/>
      <c r="F3" s="209"/>
      <c r="G3" s="198" t="s">
        <v>62</v>
      </c>
      <c r="H3" s="199"/>
      <c r="I3" s="200"/>
      <c r="J3" s="201" t="s">
        <v>75</v>
      </c>
      <c r="K3" s="202"/>
      <c r="L3" s="202"/>
      <c r="M3" s="202"/>
      <c r="N3" s="202"/>
      <c r="O3" s="203"/>
    </row>
    <row r="4" spans="1:15" ht="18" x14ac:dyDescent="0.35">
      <c r="A4" s="204" t="s">
        <v>64</v>
      </c>
      <c r="B4" s="205"/>
      <c r="C4" s="206"/>
      <c r="D4" s="207" t="s">
        <v>61</v>
      </c>
      <c r="E4" s="208"/>
      <c r="F4" s="209"/>
      <c r="G4" s="207" t="s">
        <v>66</v>
      </c>
      <c r="H4" s="208"/>
      <c r="I4" s="209"/>
      <c r="J4" s="204" t="s">
        <v>115</v>
      </c>
      <c r="K4" s="205"/>
      <c r="L4" s="205"/>
      <c r="M4" s="205"/>
      <c r="N4" s="205"/>
      <c r="O4" s="206"/>
    </row>
    <row r="5" spans="1:15" ht="18" x14ac:dyDescent="0.35">
      <c r="A5" s="204" t="s">
        <v>67</v>
      </c>
      <c r="B5" s="205"/>
      <c r="C5" s="206"/>
      <c r="D5" s="207" t="s">
        <v>68</v>
      </c>
      <c r="E5" s="208"/>
      <c r="F5" s="209"/>
      <c r="G5" s="207" t="s">
        <v>69</v>
      </c>
      <c r="H5" s="208"/>
      <c r="I5" s="209"/>
      <c r="J5" s="204" t="s">
        <v>70</v>
      </c>
      <c r="K5" s="205"/>
      <c r="L5" s="205"/>
      <c r="M5" s="205"/>
      <c r="N5" s="205"/>
      <c r="O5" s="206"/>
    </row>
    <row r="6" spans="1:15" ht="18" x14ac:dyDescent="0.35">
      <c r="A6" s="204" t="s">
        <v>71</v>
      </c>
      <c r="B6" s="205"/>
      <c r="C6" s="206"/>
      <c r="D6" s="207" t="s">
        <v>72</v>
      </c>
      <c r="E6" s="208"/>
      <c r="F6" s="209"/>
      <c r="G6" s="207" t="s">
        <v>73</v>
      </c>
      <c r="H6" s="208"/>
      <c r="I6" s="209"/>
      <c r="J6" s="204" t="s">
        <v>74</v>
      </c>
      <c r="K6" s="205"/>
      <c r="L6" s="205"/>
      <c r="M6" s="205"/>
      <c r="N6" s="205"/>
      <c r="O6" s="206"/>
    </row>
    <row r="7" spans="1:15" ht="18" x14ac:dyDescent="0.35">
      <c r="A7" s="204" t="s">
        <v>76</v>
      </c>
      <c r="B7" s="205"/>
      <c r="C7" s="206"/>
      <c r="D7" s="207" t="s">
        <v>65</v>
      </c>
      <c r="E7" s="208"/>
      <c r="F7" s="209"/>
      <c r="G7" s="207" t="s">
        <v>66</v>
      </c>
      <c r="H7" s="208"/>
      <c r="I7" s="209"/>
      <c r="J7" s="204" t="s">
        <v>77</v>
      </c>
      <c r="K7" s="205"/>
      <c r="L7" s="205"/>
      <c r="M7" s="205"/>
      <c r="N7" s="205"/>
      <c r="O7" s="206"/>
    </row>
    <row r="8" spans="1:15" ht="18" x14ac:dyDescent="0.35">
      <c r="A8" s="204" t="s">
        <v>102</v>
      </c>
      <c r="B8" s="205"/>
      <c r="C8" s="206"/>
      <c r="D8" s="207" t="s">
        <v>87</v>
      </c>
      <c r="E8" s="208"/>
      <c r="F8" s="209"/>
      <c r="G8" s="207" t="s">
        <v>88</v>
      </c>
      <c r="H8" s="208"/>
      <c r="I8" s="209"/>
      <c r="J8" s="204" t="s">
        <v>89</v>
      </c>
      <c r="K8" s="205"/>
      <c r="L8" s="205"/>
      <c r="M8" s="205"/>
      <c r="N8" s="205"/>
      <c r="O8" s="206"/>
    </row>
    <row r="9" spans="1:15" ht="18" customHeight="1" x14ac:dyDescent="0.35">
      <c r="A9" s="204" t="s">
        <v>103</v>
      </c>
      <c r="B9" s="205"/>
      <c r="C9" s="206"/>
      <c r="D9" s="207" t="s">
        <v>87</v>
      </c>
      <c r="E9" s="208"/>
      <c r="F9" s="209"/>
      <c r="G9" s="207" t="s">
        <v>104</v>
      </c>
      <c r="H9" s="208"/>
      <c r="I9" s="209"/>
      <c r="J9" s="204" t="s">
        <v>105</v>
      </c>
      <c r="K9" s="205"/>
      <c r="L9" s="205"/>
      <c r="M9" s="205"/>
      <c r="N9" s="205"/>
      <c r="O9" s="206"/>
    </row>
    <row r="10" spans="1:15" ht="18" x14ac:dyDescent="0.35">
      <c r="A10" s="204"/>
      <c r="B10" s="205"/>
      <c r="C10" s="206"/>
      <c r="D10" s="204"/>
      <c r="E10" s="205"/>
      <c r="F10" s="206"/>
      <c r="G10" s="204"/>
      <c r="H10" s="205"/>
      <c r="I10" s="206"/>
      <c r="J10" s="204"/>
      <c r="K10" s="205"/>
      <c r="L10" s="205"/>
      <c r="M10" s="205"/>
      <c r="N10" s="205"/>
      <c r="O10" s="206"/>
    </row>
    <row r="11" spans="1:15" ht="18" x14ac:dyDescent="0.35">
      <c r="A11" s="204"/>
      <c r="B11" s="205"/>
      <c r="C11" s="206"/>
      <c r="D11" s="204"/>
      <c r="E11" s="205"/>
      <c r="F11" s="206"/>
      <c r="G11" s="204"/>
      <c r="H11" s="205"/>
      <c r="I11" s="206"/>
      <c r="J11" s="204"/>
      <c r="K11" s="205"/>
      <c r="L11" s="205"/>
      <c r="M11" s="205"/>
      <c r="N11" s="205"/>
      <c r="O11" s="206"/>
    </row>
    <row r="12" spans="1:15" ht="18" x14ac:dyDescent="0.35">
      <c r="A12" s="204"/>
      <c r="B12" s="205"/>
      <c r="C12" s="206"/>
      <c r="D12" s="204"/>
      <c r="E12" s="205"/>
      <c r="F12" s="206"/>
      <c r="G12" s="204"/>
      <c r="H12" s="205"/>
      <c r="I12" s="206"/>
      <c r="J12" s="204"/>
      <c r="K12" s="205"/>
      <c r="L12" s="205"/>
      <c r="M12" s="205"/>
      <c r="N12" s="205"/>
      <c r="O12" s="206"/>
    </row>
    <row r="13" spans="1:15" ht="18" x14ac:dyDescent="0.35">
      <c r="A13" s="204"/>
      <c r="B13" s="205"/>
      <c r="C13" s="206"/>
      <c r="D13" s="204"/>
      <c r="E13" s="205"/>
      <c r="F13" s="206"/>
      <c r="G13" s="204"/>
      <c r="H13" s="205"/>
      <c r="I13" s="206"/>
      <c r="J13" s="204"/>
      <c r="K13" s="205"/>
      <c r="L13" s="205"/>
      <c r="M13" s="205"/>
      <c r="N13" s="205"/>
      <c r="O13" s="206"/>
    </row>
    <row r="14" spans="1:15" ht="18" x14ac:dyDescent="0.35">
      <c r="A14" s="204"/>
      <c r="B14" s="205"/>
      <c r="C14" s="206"/>
      <c r="D14" s="204"/>
      <c r="E14" s="205"/>
      <c r="F14" s="206"/>
      <c r="G14" s="204"/>
      <c r="H14" s="205"/>
      <c r="I14" s="206"/>
      <c r="J14" s="204"/>
      <c r="K14" s="205"/>
      <c r="L14" s="205"/>
      <c r="M14" s="205"/>
      <c r="N14" s="205"/>
      <c r="O14" s="206"/>
    </row>
    <row r="15" spans="1:15" ht="18" x14ac:dyDescent="0.35">
      <c r="A15" s="204"/>
      <c r="B15" s="205"/>
      <c r="C15" s="206"/>
      <c r="D15" s="204"/>
      <c r="E15" s="205"/>
      <c r="F15" s="206"/>
      <c r="G15" s="204"/>
      <c r="H15" s="205"/>
      <c r="I15" s="206"/>
      <c r="J15" s="204"/>
      <c r="K15" s="205"/>
      <c r="L15" s="205"/>
      <c r="M15" s="205"/>
      <c r="N15" s="205"/>
      <c r="O15" s="206"/>
    </row>
    <row r="16" spans="1:15" ht="18" x14ac:dyDescent="0.35">
      <c r="A16" s="204"/>
      <c r="B16" s="205"/>
      <c r="C16" s="206"/>
      <c r="D16" s="204"/>
      <c r="E16" s="205"/>
      <c r="F16" s="206"/>
      <c r="G16" s="204"/>
      <c r="H16" s="205"/>
      <c r="I16" s="206"/>
      <c r="J16" s="204"/>
      <c r="K16" s="205"/>
      <c r="L16" s="205"/>
      <c r="M16" s="205"/>
      <c r="N16" s="205"/>
      <c r="O16" s="206"/>
    </row>
    <row r="17" spans="1:15" ht="18.600000000000001" thickBot="1" x14ac:dyDescent="0.4">
      <c r="A17" s="218"/>
      <c r="B17" s="219"/>
      <c r="C17" s="220"/>
      <c r="D17" s="218"/>
      <c r="E17" s="219"/>
      <c r="F17" s="220"/>
      <c r="G17" s="218"/>
      <c r="H17" s="219"/>
      <c r="I17" s="220"/>
      <c r="J17" s="218"/>
      <c r="K17" s="219"/>
      <c r="L17" s="219"/>
      <c r="M17" s="219"/>
      <c r="N17" s="219"/>
      <c r="O17" s="220"/>
    </row>
  </sheetData>
  <mergeCells count="65">
    <mergeCell ref="A17:C17"/>
    <mergeCell ref="D17:F17"/>
    <mergeCell ref="G17:I17"/>
    <mergeCell ref="J17:O17"/>
    <mergeCell ref="A15:C15"/>
    <mergeCell ref="D15:F15"/>
    <mergeCell ref="G15:I15"/>
    <mergeCell ref="J15:O15"/>
    <mergeCell ref="A16:C16"/>
    <mergeCell ref="D16:F16"/>
    <mergeCell ref="G16:I16"/>
    <mergeCell ref="J16:O16"/>
    <mergeCell ref="A13:C13"/>
    <mergeCell ref="D13:F13"/>
    <mergeCell ref="G13:I13"/>
    <mergeCell ref="J13:O13"/>
    <mergeCell ref="A14:C14"/>
    <mergeCell ref="D14:F14"/>
    <mergeCell ref="G14:I14"/>
    <mergeCell ref="J14:O14"/>
    <mergeCell ref="A11:C11"/>
    <mergeCell ref="D11:F11"/>
    <mergeCell ref="G11:I11"/>
    <mergeCell ref="J11:O11"/>
    <mergeCell ref="A12:C12"/>
    <mergeCell ref="D12:F12"/>
    <mergeCell ref="G12:I12"/>
    <mergeCell ref="J12:O12"/>
    <mergeCell ref="A9:C9"/>
    <mergeCell ref="D9:F9"/>
    <mergeCell ref="G9:I9"/>
    <mergeCell ref="J9:O9"/>
    <mergeCell ref="A10:C10"/>
    <mergeCell ref="D10:F10"/>
    <mergeCell ref="G10:I10"/>
    <mergeCell ref="J10:O10"/>
    <mergeCell ref="A7:C7"/>
    <mergeCell ref="D7:F7"/>
    <mergeCell ref="G7:I7"/>
    <mergeCell ref="J7:O7"/>
    <mergeCell ref="A8:C8"/>
    <mergeCell ref="D8:F8"/>
    <mergeCell ref="G8:I8"/>
    <mergeCell ref="J8:O8"/>
    <mergeCell ref="A5:C5"/>
    <mergeCell ref="D5:F5"/>
    <mergeCell ref="G5:I5"/>
    <mergeCell ref="J5:O5"/>
    <mergeCell ref="A6:C6"/>
    <mergeCell ref="D6:F6"/>
    <mergeCell ref="G6:I6"/>
    <mergeCell ref="J6:O6"/>
    <mergeCell ref="J2:O2"/>
    <mergeCell ref="A1:O1"/>
    <mergeCell ref="G3:I3"/>
    <mergeCell ref="J3:O3"/>
    <mergeCell ref="A4:C4"/>
    <mergeCell ref="D4:F4"/>
    <mergeCell ref="G4:I4"/>
    <mergeCell ref="J4:O4"/>
    <mergeCell ref="A2:C2"/>
    <mergeCell ref="D2:F2"/>
    <mergeCell ref="G2:I2"/>
    <mergeCell ref="A3:C3"/>
    <mergeCell ref="D3:F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CCC77-E419-496D-9696-E172D5DCCA02}">
  <dimension ref="A58:A64"/>
  <sheetViews>
    <sheetView tabSelected="1" zoomScaleNormal="100" workbookViewId="0">
      <selection activeCell="C13" sqref="C13"/>
    </sheetView>
  </sheetViews>
  <sheetFormatPr defaultRowHeight="14.4" x14ac:dyDescent="0.3"/>
  <sheetData>
    <row r="58" spans="1:1" ht="22.8" x14ac:dyDescent="0.3">
      <c r="A58" s="58"/>
    </row>
    <row r="59" spans="1:1" x14ac:dyDescent="0.3">
      <c r="A59" s="59"/>
    </row>
    <row r="60" spans="1:1" x14ac:dyDescent="0.3">
      <c r="A60" s="60"/>
    </row>
    <row r="61" spans="1:1" ht="17.399999999999999" x14ac:dyDescent="0.3">
      <c r="A61" s="61"/>
    </row>
    <row r="62" spans="1:1" x14ac:dyDescent="0.3">
      <c r="A62" s="59"/>
    </row>
    <row r="63" spans="1:1" ht="17.399999999999999" x14ac:dyDescent="0.3">
      <c r="A63" s="61"/>
    </row>
    <row r="64" spans="1:1" x14ac:dyDescent="0.3">
      <c r="A64" s="5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Vuistregels geen ondernemer</vt:lpstr>
      <vt:lpstr> Vuistregel ondernemer</vt:lpstr>
      <vt:lpstr>Overzicht en calculatie</vt:lpstr>
      <vt:lpstr>6 Orientatie brutonetto</vt:lpstr>
      <vt:lpstr>8 Risico's</vt:lpstr>
      <vt:lpstr>Info belastingdienst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Dietvorst</dc:creator>
  <cp:lastModifiedBy>Hans Dietvorst</cp:lastModifiedBy>
  <dcterms:created xsi:type="dcterms:W3CDTF">2022-01-14T17:43:56Z</dcterms:created>
  <dcterms:modified xsi:type="dcterms:W3CDTF">2022-02-05T17:51:33Z</dcterms:modified>
</cp:coreProperties>
</file>